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AAAAAAAAAAAAAAA- Proposta de Instrução 28-04\ENCAMINHAR para as Fatecs\"/>
    </mc:Choice>
  </mc:AlternateContent>
  <xr:revisionPtr revIDLastSave="0" documentId="8_{A38D7E97-4E06-4E69-8A64-6A3E8F6FB958}" xr6:coauthVersionLast="45" xr6:coauthVersionMax="45" xr10:uidLastSave="{00000000-0000-0000-0000-000000000000}"/>
  <workbookProtection workbookAlgorithmName="SHA-512" workbookHashValue="4HBs820Hob/Lpl6CrEmls3tzRZqhAH/l46OSxrNCfb/ZX4XsejwR+ycLMpndHUarDu/AZtcIrTzqTVwJIVY2sQ==" workbookSaltValue="i32e+BpEQx2uuN17+crHiQ==" workbookSpinCount="100000" lockStructure="1"/>
  <bookViews>
    <workbookView xWindow="-108" yWindow="-108" windowWidth="23256" windowHeight="12576" xr2:uid="{00000000-000D-0000-FFFF-FFFF00000000}"/>
  </bookViews>
  <sheets>
    <sheet name=" línguas estrangeiras" sheetId="9" r:id="rId1"/>
    <sheet name="basicas" sheetId="10" r:id="rId2"/>
    <sheet name="profissionalizantes" sheetId="7" r:id="rId3"/>
  </sheets>
  <definedNames>
    <definedName name="_xlnm.Print_Area" localSheetId="0">' línguas estrangeiras'!$A$1:$G$107</definedName>
    <definedName name="_xlnm.Print_Area" localSheetId="1">basicas!$A$1:$G$103</definedName>
    <definedName name="_xlnm.Print_Area" localSheetId="2">profissionalizantes!$A$1:$M$104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9" l="1"/>
  <c r="E53" i="9"/>
  <c r="E48" i="9"/>
  <c r="E47" i="9"/>
  <c r="E46" i="7"/>
  <c r="E45" i="7"/>
  <c r="E43" i="10"/>
  <c r="E44" i="10"/>
  <c r="E59" i="9" l="1"/>
  <c r="E55" i="10" l="1"/>
  <c r="E51" i="10"/>
  <c r="E49" i="10"/>
  <c r="E46" i="10"/>
  <c r="E57" i="7"/>
  <c r="E53" i="7"/>
  <c r="E51" i="7"/>
  <c r="J30" i="9" l="1"/>
  <c r="I30" i="9"/>
  <c r="J26" i="10"/>
  <c r="J28" i="7"/>
  <c r="I28" i="7"/>
  <c r="E78" i="9" l="1"/>
  <c r="E75" i="9"/>
  <c r="E74" i="10"/>
  <c r="E71" i="10"/>
  <c r="E76" i="7"/>
  <c r="E73" i="7"/>
  <c r="E98" i="10" l="1"/>
  <c r="E92" i="10"/>
  <c r="E91" i="10"/>
  <c r="E90" i="10"/>
  <c r="E89" i="10"/>
  <c r="E88" i="10"/>
  <c r="E87" i="10"/>
  <c r="E82" i="10"/>
  <c r="E81" i="10"/>
  <c r="E80" i="10"/>
  <c r="E79" i="10"/>
  <c r="E78" i="10"/>
  <c r="E77" i="10"/>
  <c r="E75" i="10"/>
  <c r="E73" i="10"/>
  <c r="E72" i="10"/>
  <c r="E70" i="10"/>
  <c r="E69" i="10"/>
  <c r="E68" i="10"/>
  <c r="E67" i="10"/>
  <c r="E66" i="10"/>
  <c r="E65" i="10"/>
  <c r="E64" i="10"/>
  <c r="E63" i="10"/>
  <c r="E62" i="10"/>
  <c r="E61" i="10"/>
  <c r="E60" i="10"/>
  <c r="E58" i="10"/>
  <c r="E57" i="10"/>
  <c r="E56" i="10"/>
  <c r="E54" i="10"/>
  <c r="E53" i="10"/>
  <c r="E47" i="10"/>
  <c r="E42" i="10"/>
  <c r="E40" i="10"/>
  <c r="E39" i="10"/>
  <c r="E34" i="10"/>
  <c r="E101" i="9"/>
  <c r="E96" i="9"/>
  <c r="E95" i="9"/>
  <c r="E94" i="9"/>
  <c r="E93" i="9"/>
  <c r="E92" i="9"/>
  <c r="E91" i="9"/>
  <c r="E86" i="9"/>
  <c r="E85" i="9"/>
  <c r="E84" i="9"/>
  <c r="E83" i="9"/>
  <c r="E82" i="9"/>
  <c r="E81" i="9"/>
  <c r="E79" i="9"/>
  <c r="E77" i="9"/>
  <c r="E76" i="9"/>
  <c r="E74" i="9"/>
  <c r="E73" i="9"/>
  <c r="E72" i="9"/>
  <c r="E71" i="9"/>
  <c r="E70" i="9"/>
  <c r="E69" i="9"/>
  <c r="E68" i="9"/>
  <c r="E67" i="9"/>
  <c r="E66" i="9"/>
  <c r="E65" i="9"/>
  <c r="E64" i="9"/>
  <c r="E62" i="9"/>
  <c r="E61" i="9"/>
  <c r="E60" i="9"/>
  <c r="E58" i="9"/>
  <c r="E57" i="9"/>
  <c r="E51" i="9"/>
  <c r="E50" i="9"/>
  <c r="E46" i="9"/>
  <c r="E44" i="9"/>
  <c r="E43" i="9"/>
  <c r="E38" i="9"/>
  <c r="E91" i="7"/>
  <c r="E92" i="7"/>
  <c r="E93" i="7"/>
  <c r="E94" i="7"/>
  <c r="E90" i="7"/>
  <c r="E89" i="7"/>
  <c r="E60" i="7"/>
  <c r="E59" i="7"/>
  <c r="E58" i="7"/>
  <c r="E56" i="7"/>
  <c r="E36" i="7"/>
  <c r="E95" i="7" l="1"/>
  <c r="E93" i="10"/>
  <c r="E97" i="9"/>
  <c r="E83" i="10"/>
  <c r="E87" i="9"/>
  <c r="E49" i="7"/>
  <c r="E48" i="7"/>
  <c r="E55" i="7" l="1"/>
  <c r="E72" i="7"/>
  <c r="E71" i="7"/>
  <c r="E67" i="7"/>
  <c r="E66" i="7"/>
  <c r="E65" i="7"/>
  <c r="E64" i="7"/>
  <c r="E63" i="7"/>
  <c r="E62" i="7"/>
  <c r="I14" i="9" l="1"/>
  <c r="E33" i="9"/>
  <c r="E42" i="7" l="1"/>
  <c r="E29" i="10" l="1"/>
  <c r="E32" i="10"/>
  <c r="E33" i="10"/>
  <c r="E34" i="7"/>
  <c r="E31" i="7"/>
  <c r="E35" i="7"/>
  <c r="E36" i="9"/>
  <c r="E37" i="9"/>
  <c r="E35" i="9" l="1"/>
  <c r="E34" i="9"/>
  <c r="E31" i="10"/>
  <c r="E30" i="10"/>
  <c r="E79" i="7" l="1"/>
  <c r="E33" i="7"/>
  <c r="E32" i="7"/>
  <c r="F27" i="10" l="1"/>
  <c r="I24" i="10"/>
  <c r="I22" i="10"/>
  <c r="I20" i="10"/>
  <c r="I19" i="10"/>
  <c r="I18" i="10"/>
  <c r="I17" i="10"/>
  <c r="J15" i="10" l="1"/>
  <c r="J16" i="10"/>
  <c r="K16" i="10" s="1"/>
  <c r="J18" i="10"/>
  <c r="J27" i="10" s="1"/>
  <c r="J28" i="10" s="1"/>
  <c r="J19" i="9"/>
  <c r="J29" i="10" l="1"/>
  <c r="J17" i="10"/>
  <c r="I27" i="10" s="1"/>
  <c r="I28" i="10" s="1"/>
  <c r="I15" i="9"/>
  <c r="I16" i="9" s="1"/>
  <c r="I19" i="9"/>
  <c r="I20" i="9"/>
  <c r="I21" i="9"/>
  <c r="I22" i="9"/>
  <c r="I24" i="9"/>
  <c r="I27" i="9"/>
  <c r="I28" i="9"/>
  <c r="J31" i="10" l="1"/>
  <c r="J30" i="10" s="1"/>
  <c r="J5" i="9"/>
  <c r="L5" i="9" s="1"/>
  <c r="K13" i="9" s="1"/>
  <c r="I29" i="10"/>
  <c r="I31" i="10" s="1"/>
  <c r="I30" i="10" s="1"/>
  <c r="J19" i="10"/>
  <c r="J20" i="10" s="1"/>
  <c r="J21" i="10" s="1"/>
  <c r="E25" i="10" s="1"/>
  <c r="K18" i="9"/>
  <c r="K12" i="9"/>
  <c r="J12" i="9"/>
  <c r="J18" i="9"/>
  <c r="J6" i="9"/>
  <c r="L6" i="9" s="1"/>
  <c r="K14" i="9" s="1"/>
  <c r="E35" i="10" l="1"/>
  <c r="E94" i="10" s="1"/>
  <c r="K6" i="9"/>
  <c r="J14" i="9" s="1"/>
  <c r="L14" i="9" s="1"/>
  <c r="L18" i="9"/>
  <c r="K15" i="9"/>
  <c r="K16" i="9" s="1"/>
  <c r="J20" i="9"/>
  <c r="J21" i="9" s="1"/>
  <c r="K5" i="9"/>
  <c r="J13" i="9" s="1"/>
  <c r="L13" i="9" s="1"/>
  <c r="L15" i="9" l="1"/>
  <c r="K23" i="9"/>
  <c r="K24" i="9" s="1"/>
  <c r="K26" i="9" s="1"/>
  <c r="K29" i="9" s="1"/>
  <c r="J15" i="9"/>
  <c r="J16" i="9" s="1"/>
  <c r="I26" i="7"/>
  <c r="I24" i="7"/>
  <c r="I22" i="7"/>
  <c r="I21" i="7"/>
  <c r="I20" i="7"/>
  <c r="I19" i="7"/>
  <c r="J17" i="7" l="1"/>
  <c r="J23" i="9"/>
  <c r="J24" i="9" s="1"/>
  <c r="J26" i="9" s="1"/>
  <c r="J29" i="9" s="1"/>
  <c r="E29" i="9" s="1"/>
  <c r="J22" i="9"/>
  <c r="J18" i="7"/>
  <c r="K18" i="7" s="1"/>
  <c r="J20" i="7"/>
  <c r="E98" i="7"/>
  <c r="F29" i="7" s="1"/>
  <c r="J29" i="7" l="1"/>
  <c r="J30" i="7" s="1"/>
  <c r="F31" i="9"/>
  <c r="J19" i="7"/>
  <c r="J31" i="9" l="1"/>
  <c r="J32" i="9" s="1"/>
  <c r="I31" i="9"/>
  <c r="I32" i="9" s="1"/>
  <c r="I33" i="9" s="1"/>
  <c r="I35" i="9" s="1"/>
  <c r="I29" i="7"/>
  <c r="I30" i="7" s="1"/>
  <c r="J21" i="7"/>
  <c r="J22" i="7" s="1"/>
  <c r="J23" i="7" l="1"/>
  <c r="E27" i="7" s="1"/>
  <c r="I34" i="9" l="1"/>
  <c r="E41" i="7" l="1"/>
  <c r="E44" i="7"/>
  <c r="E77" i="7"/>
  <c r="E74" i="7"/>
  <c r="E70" i="7"/>
  <c r="E69" i="7"/>
  <c r="E68" i="7"/>
  <c r="E84" i="7" l="1"/>
  <c r="E83" i="7"/>
  <c r="E82" i="7"/>
  <c r="E81" i="7"/>
  <c r="E80" i="7"/>
  <c r="E75" i="7"/>
  <c r="I31" i="7" l="1"/>
  <c r="I33" i="7" s="1"/>
  <c r="I32" i="7" s="1"/>
  <c r="J31" i="7" l="1"/>
  <c r="J33" i="7" s="1"/>
  <c r="J32" i="7" s="1"/>
  <c r="J33" i="9" l="1"/>
  <c r="J35" i="9" s="1"/>
  <c r="E37" i="7" l="1"/>
  <c r="J34" i="9"/>
  <c r="E39" i="9" s="1"/>
  <c r="E98" i="9" s="1"/>
  <c r="E85" i="7"/>
  <c r="E96" i="7" l="1"/>
</calcChain>
</file>

<file path=xl/sharedStrings.xml><?xml version="1.0" encoding="utf-8"?>
<sst xmlns="http://schemas.openxmlformats.org/spreadsheetml/2006/main" count="506" uniqueCount="188">
  <si>
    <t>TITULAÇÃO</t>
  </si>
  <si>
    <t>Como Ouvinte</t>
  </si>
  <si>
    <t>Pontos estipulados</t>
  </si>
  <si>
    <t>Pontuação</t>
  </si>
  <si>
    <t>Quantidade de Horas</t>
  </si>
  <si>
    <t>Referência</t>
  </si>
  <si>
    <t>Quantidade</t>
  </si>
  <si>
    <t>Marcar com "x"</t>
  </si>
  <si>
    <t>ESPECIALIZAÇÃO</t>
  </si>
  <si>
    <t>Organizador</t>
  </si>
  <si>
    <t>Revisor ou Avaliador</t>
  </si>
  <si>
    <t>Palestrante</t>
  </si>
  <si>
    <t>Apresentação oral de trabalhos</t>
  </si>
  <si>
    <t>Apresentação de trabalho em pôster</t>
  </si>
  <si>
    <t>0,5 ponto/evento</t>
  </si>
  <si>
    <t>5,0 ponto/projeto</t>
  </si>
  <si>
    <t>Graduação na área da disciplina</t>
  </si>
  <si>
    <t>Especialização na área da disciplina (mínimo 360 horas)</t>
  </si>
  <si>
    <t>SUB TOTAL III</t>
  </si>
  <si>
    <t xml:space="preserve">Atividade profissional relevante na área da disciplina fora da docência </t>
  </si>
  <si>
    <t>Ano Corrente</t>
  </si>
  <si>
    <t>Anos de Experiencia</t>
  </si>
  <si>
    <t>Pontuaçao</t>
  </si>
  <si>
    <t>5,0 pontos/evento</t>
  </si>
  <si>
    <t>1,0 pontos/evento</t>
  </si>
  <si>
    <t>2,0 pontos/evento</t>
  </si>
  <si>
    <t xml:space="preserve">5,0 pontos/registro </t>
  </si>
  <si>
    <t xml:space="preserve">Doutorado na(s) área(s) da disciplina objeto do edital </t>
  </si>
  <si>
    <t xml:space="preserve">Mestrado na(s) área(s) da disciplina objeto do edital </t>
  </si>
  <si>
    <t>I. DADOS</t>
  </si>
  <si>
    <t>Nome do Candidato:</t>
  </si>
  <si>
    <t>II. FORMAÇÃO ACADÊMICA</t>
  </si>
  <si>
    <t>Doutorado em outra área</t>
  </si>
  <si>
    <t>Mestrado em outra área</t>
  </si>
  <si>
    <t>PROFICIÊNCIA E GRADUAÇÃO</t>
  </si>
  <si>
    <t>Proficiência na Lingua</t>
  </si>
  <si>
    <t>ÁREA</t>
  </si>
  <si>
    <t>INGLÊS</t>
  </si>
  <si>
    <t>Pontuação total</t>
  </si>
  <si>
    <t>SUB TOTAL I</t>
  </si>
  <si>
    <t>SUB TOTAL II</t>
  </si>
  <si>
    <t>Número do comprovante</t>
  </si>
  <si>
    <t>III. EXPERIÊNCIA PROFISSIONAL NA ÁREA DA DISCIPLINA</t>
  </si>
  <si>
    <t>Nº de inscrição:</t>
  </si>
  <si>
    <t>Disciplina pretendida para ampliação:</t>
  </si>
  <si>
    <t>Disciplina(s) de concurso e ampliadas em caráter indeterminado:</t>
  </si>
  <si>
    <t>INFORME AO LADO A ÚLTIMA VERSÃO DA TABELA DE ÁREAS E DISCIPLINAS:</t>
  </si>
  <si>
    <t>Máximo 250 pontos</t>
  </si>
  <si>
    <t>2,5 Trabalho de Graduação (Conclusão de Curso)</t>
  </si>
  <si>
    <t>1,0 Trabalho de Graduação (Conclusão de Curso)</t>
  </si>
  <si>
    <t>2,0 ponto concurso público/comissão avaliadora</t>
  </si>
  <si>
    <t>GRADUAÇÃO</t>
  </si>
  <si>
    <t>Nº edital</t>
  </si>
  <si>
    <t>5,0 pontos/livro  (autor)</t>
  </si>
  <si>
    <t>2,5 pontos/livro  (organizador)</t>
  </si>
  <si>
    <t xml:space="preserve">2,5 pontos/capítulo </t>
  </si>
  <si>
    <t>1,0 ponto /mestrado ou doutorado</t>
  </si>
  <si>
    <t>10,0 pontos /evento com no mínimo 01 ano de duração</t>
  </si>
  <si>
    <t>Livro  em especificidade da área da disciplina</t>
  </si>
  <si>
    <t>Capítulo de Livro em especificidade da área da disciplina</t>
  </si>
  <si>
    <t>Trabalhos científicos ou tecnológicos em especificidade na área da disciplina</t>
  </si>
  <si>
    <t>Congressos, Workshops, Simpósios, etc., em especificidade da área da disciplina</t>
  </si>
  <si>
    <t xml:space="preserve">Experiencia como Professor do ensino superior na área da disciplina </t>
  </si>
  <si>
    <t>PARTICIPAÇÃO EM CONGRESSOS, WORKSHOPS, ETC., NA ÁREA da disciplina, nos últimos 05 (cinco) anos</t>
  </si>
  <si>
    <t>ORIENTAÇÕES, PESQUISAS, PROJETOS, BANCAS, na área da disciplina nos últimos 05 (cinco) anos</t>
  </si>
  <si>
    <t>Orientações  na área da disciplina</t>
  </si>
  <si>
    <t>Co-orientações na área da disciplina</t>
  </si>
  <si>
    <t>Participação em projetos com empresas na área da disciplina</t>
  </si>
  <si>
    <t>Participação em projetos de pesquisa na área da disciplina</t>
  </si>
  <si>
    <t>Participação efetiva como membro de banca examinadora na área da disciplina</t>
  </si>
  <si>
    <t>Pós-doutorado em especificidade na área da disciplina</t>
  </si>
  <si>
    <t>INOVAÇÕES, PREMIAÇÕES e EXPERIÊNCIAS RELEVANTES</t>
  </si>
  <si>
    <t xml:space="preserve">Premiações por Inovação  em especificidade da área da disciplina, nos últimos 05 (cinco) anos </t>
  </si>
  <si>
    <t xml:space="preserve">Produtos  em especificidade da área da disciplina, nos últimos 05 (cinco) anos </t>
  </si>
  <si>
    <t xml:space="preserve">Processos ou Técnicas  em especificidade da área da disciplina, nos últimos 05 (cinco) anos </t>
  </si>
  <si>
    <t xml:space="preserve">Registros  em especificidade da área da disciplina, nos últimos 05 (cinco) anos </t>
  </si>
  <si>
    <t xml:space="preserve">Outras Premiações  em especificidade da área da disciplina, nos últimos 05 (cinco) anos </t>
  </si>
  <si>
    <t>Experiencia como Professor do ensino superior na  área da disciplina</t>
  </si>
  <si>
    <t xml:space="preserve">___________________________, </t>
  </si>
  <si>
    <t>local</t>
  </si>
  <si>
    <t>Assinatura do docente</t>
  </si>
  <si>
    <t>______________________________________________</t>
  </si>
  <si>
    <t>PÓS NA ÁREA</t>
  </si>
  <si>
    <t>PÓS FORA</t>
  </si>
  <si>
    <t>I</t>
  </si>
  <si>
    <t>E</t>
  </si>
  <si>
    <t>20 pontos/ano</t>
  </si>
  <si>
    <t>8 pontos/ano</t>
  </si>
  <si>
    <t>5 pontos/ano</t>
  </si>
  <si>
    <t xml:space="preserve">Atividade profissional relevante na  disciplina fora da docência </t>
  </si>
  <si>
    <t xml:space="preserve">Atividade profissional relevante na disciplina fora da docência </t>
  </si>
  <si>
    <t>Demais experiências profissionais</t>
  </si>
  <si>
    <t>16 pontos/ano</t>
  </si>
  <si>
    <t xml:space="preserve"> Em capacitação cujos certificados tiverem entre 4h e 100h</t>
  </si>
  <si>
    <t>Graduação na área da disciplina com habilitação específica</t>
  </si>
  <si>
    <t>Ano da primeira GRADUAÇÃO ou TITULAÇÃO na área da disciplina</t>
  </si>
  <si>
    <t>1,5 Trabalho de Graduação (Conclusão de Curso)</t>
  </si>
  <si>
    <t>2,5 ponto/projeto</t>
  </si>
  <si>
    <t>2,0 ponto /trabalho de conclusão de curso</t>
  </si>
  <si>
    <t>V. ATUAÇÃO DIVERSIFICADA DO DOCENTE. Os comprovantes devem ser dos últimos 05 (cinco) anos</t>
  </si>
  <si>
    <t>SUB TOTAL IV</t>
  </si>
  <si>
    <t xml:space="preserve">5,0 pontos/artigo publicado em periódico indexado </t>
  </si>
  <si>
    <t>0,5 ponto/ano</t>
  </si>
  <si>
    <t>Capacitação, curso ou workshop em Metodologias Ativas</t>
  </si>
  <si>
    <t xml:space="preserve">2,0 pontos /trabalho completo publicado </t>
  </si>
  <si>
    <t xml:space="preserve">1 ponto /resumo publicado </t>
  </si>
  <si>
    <t>4,0 pontos/evento</t>
  </si>
  <si>
    <t>0,5 pontos/ano</t>
  </si>
  <si>
    <t>ESPANHOL 
e outras línguas</t>
  </si>
  <si>
    <t>III. EXPERIÊNCIA PROFISSIONAL 
NA ÁREA DA DISCIPLINA</t>
  </si>
  <si>
    <t>Em capacitação cujos certificados tiverem entre 4h e 100h</t>
  </si>
  <si>
    <t>Pont.</t>
  </si>
  <si>
    <t>2,5 Iniciação Científica/
Tecnológica com bolsa</t>
  </si>
  <si>
    <t>2,0 Iniciação Científica/
Tecnológica</t>
  </si>
  <si>
    <t>1,5 Iniciação Científica/
Tecnológica com bolsa</t>
  </si>
  <si>
    <t>1,0 Iniciação Científica/
Tecnológica</t>
  </si>
  <si>
    <t>5,0 pontos/
premiação</t>
  </si>
  <si>
    <t>5,0 pontos/
processo ou técnica</t>
  </si>
  <si>
    <t>1,0  Iniciação Científica/
Tecnológica</t>
  </si>
  <si>
    <t>5,0 pontos/
produto</t>
  </si>
  <si>
    <t xml:space="preserve">5,0 pontos/
registro </t>
  </si>
  <si>
    <t>2,5 pontos/
premiação</t>
  </si>
  <si>
    <t>1 ponto/
participação</t>
  </si>
  <si>
    <t xml:space="preserve">1 ponto/ano de participação/
FATEC </t>
  </si>
  <si>
    <t>5,0 pontos/
livro  (autor)</t>
  </si>
  <si>
    <t xml:space="preserve">2,5 pontos/
capítulo </t>
  </si>
  <si>
    <t>MARQUE 
COM "X" 
AO LADO</t>
  </si>
  <si>
    <t>PUBLICAÇÕES</t>
  </si>
  <si>
    <t>Participação efetiva 
como membro de 
banca examinadora 
na área da disciplina</t>
  </si>
  <si>
    <t>INOVAÇÕES, PREMIAÇÕES 
e EXPERIÊNCIAS RELEVANTES</t>
  </si>
  <si>
    <t>Marque com "x"</t>
  </si>
  <si>
    <t>Anos de Experiência</t>
  </si>
  <si>
    <t>V. ATUAÇÃO DIVERSIFICADA DO DOCENTE. 
Os comprovantes devem ser dos últimos 05 (cinco) anos</t>
  </si>
  <si>
    <t xml:space="preserve"> Em capacitação cujos certificados tiverem entre 
4h e 100h</t>
  </si>
  <si>
    <t>Identificação da 
Especificidade da área</t>
  </si>
  <si>
    <t>MARQUE "X" 
AO LADO 
SE HOUVER</t>
  </si>
  <si>
    <t>INFORME AO LADO A ÚLTIMA VERSÃO DA TABELA DE ÁREAS 
E DISCIPLINAS:</t>
  </si>
  <si>
    <t>INFORME AO LADO A ÚLTIMA VERSÃO DA TABELA DE ÁREAS
 E DISCIPLINAS:</t>
  </si>
  <si>
    <t xml:space="preserve">________________________, </t>
  </si>
  <si>
    <t>Qnt. Obras</t>
  </si>
  <si>
    <t>PARTICIPAÇÃO EM CONGRESSOS, WORKSHOPS, ETC, NA ÁREA da disciplina, nos últimos 05 (cinco) anos</t>
  </si>
  <si>
    <t>IV. ESPECIFICIDADES: os comprovantes devem ser da área da disciplina (consultar a Portaria CESU 01/2017) nos últimos 05 (cinco) anos</t>
  </si>
  <si>
    <t>O número máximo de anos apontados deverá ser menor ou igual a diferença entre o ano atual e o ano da primeira graduação/ titulação, excuindo-se o atual</t>
  </si>
  <si>
    <t>Somatória Máxima de anos de experiência admissível</t>
  </si>
  <si>
    <t>Somatória Máxima 
de anos de experiência admissível</t>
  </si>
  <si>
    <r>
      <t xml:space="preserve">Tabela Pontuação Ampliação de aulas - </t>
    </r>
    <r>
      <rPr>
        <b/>
        <sz val="9"/>
        <color theme="1"/>
        <rFont val="Arial"/>
        <family val="2"/>
      </rPr>
      <t>DISCIPLINAS PROFISSIONALIZANTES</t>
    </r>
  </si>
  <si>
    <r>
      <t xml:space="preserve">Máximo </t>
    </r>
    <r>
      <rPr>
        <b/>
        <sz val="9"/>
        <color rgb="FFFF0000"/>
        <rFont val="Arial"/>
        <family val="2"/>
      </rPr>
      <t>250</t>
    </r>
    <r>
      <rPr>
        <b/>
        <sz val="9"/>
        <color theme="1"/>
        <rFont val="Arial"/>
        <family val="2"/>
      </rPr>
      <t xml:space="preserve"> pontos</t>
    </r>
  </si>
  <si>
    <r>
      <t xml:space="preserve">ATENÇÃO: A SOMATÓRIA DOS ANOS DE EXPERIÊNCIA NÃO PODERÁ SER MAIOR DO QUE A SOMATÓRIA MÁXIMA DE ANOS DE EXPERIÊNCIA ADMISSÍVEL. </t>
    </r>
    <r>
      <rPr>
        <b/>
        <sz val="9"/>
        <color rgb="FF0070C0"/>
        <rFont val="Arial"/>
        <family val="2"/>
      </rPr>
      <t>CASO ISTO OCORRA, O SUBTOTAL II E A PONTUAÇÃO TOTAL NÃO SERÃO CALCULADOS, E A COLUNA ANOS DE EXPERIÊNCIA DEVERÁ SER AJUSTADA</t>
    </r>
    <r>
      <rPr>
        <b/>
        <sz val="9"/>
        <color rgb="FFFF0000"/>
        <rFont val="Arial"/>
        <family val="2"/>
      </rPr>
      <t>. NÃO DEVEM SER CONSIDERADAS EXPERIÊNCIAS EM PERÍODOS DE TEMPO CONCOMITANTES, OU SEJA, O CANDIDATO DEVE PRIORIZAR AS EXPERIÊNCIAS MAIS RELEVANTES EM TERMOS DE PONTUAÇÃO.</t>
    </r>
  </si>
  <si>
    <r>
      <t xml:space="preserve">Experiência como professor de ensino superior da mesma disciplina </t>
    </r>
    <r>
      <rPr>
        <u/>
        <sz val="9"/>
        <color theme="1"/>
        <rFont val="Arial"/>
        <family val="2"/>
      </rPr>
      <t>em Fatec</t>
    </r>
  </si>
  <si>
    <r>
      <t xml:space="preserve">Experiencia como Professor do ensino  superior na área da disciplina </t>
    </r>
    <r>
      <rPr>
        <u/>
        <sz val="9"/>
        <color theme="1"/>
        <rFont val="Arial"/>
        <family val="2"/>
      </rPr>
      <t>em Fatec</t>
    </r>
  </si>
  <si>
    <r>
      <t>Os pontos relacionados são por evento e em seu todo 
só poderão  somar um máximo de</t>
    </r>
    <r>
      <rPr>
        <b/>
        <sz val="9"/>
        <color rgb="FFFF0000"/>
        <rFont val="Arial"/>
        <family val="2"/>
      </rPr>
      <t xml:space="preserve"> 250</t>
    </r>
    <r>
      <rPr>
        <b/>
        <sz val="9"/>
        <color theme="1"/>
        <rFont val="Arial"/>
        <family val="2"/>
      </rPr>
      <t xml:space="preserve"> pontos</t>
    </r>
  </si>
  <si>
    <r>
      <t xml:space="preserve">CURSOS de EXTENSÃO na ÁREA da disciplina
</t>
    </r>
    <r>
      <rPr>
        <sz val="9"/>
        <color rgb="FFFF0000"/>
        <rFont val="Arial"/>
        <family val="2"/>
      </rPr>
      <t>01 ponto a cada 08 horas, somando um máximo de 10 pontos</t>
    </r>
  </si>
  <si>
    <r>
      <t xml:space="preserve"> Em cursos cujos certificados não apresentem carga horária, considerar </t>
    </r>
    <r>
      <rPr>
        <sz val="9"/>
        <color rgb="FFFF0000"/>
        <rFont val="Arial"/>
        <family val="2"/>
      </rPr>
      <t>04</t>
    </r>
    <r>
      <rPr>
        <sz val="9"/>
        <color theme="1"/>
        <rFont val="Arial"/>
        <family val="2"/>
      </rPr>
      <t xml:space="preserve"> horas.</t>
    </r>
  </si>
  <si>
    <r>
      <t xml:space="preserve">2,5 pontos/artigo publicado em periódico </t>
    </r>
    <r>
      <rPr>
        <u/>
        <sz val="9"/>
        <color theme="1"/>
        <rFont val="Arial"/>
        <family val="2"/>
      </rPr>
      <t>não</t>
    </r>
    <r>
      <rPr>
        <sz val="9"/>
        <color theme="1"/>
        <rFont val="Arial"/>
        <family val="2"/>
      </rPr>
      <t xml:space="preserve"> indexado</t>
    </r>
  </si>
  <si>
    <r>
      <t xml:space="preserve">Orientações  na área da disciplina </t>
    </r>
    <r>
      <rPr>
        <b/>
        <sz val="9"/>
        <color theme="1"/>
        <rFont val="Arial"/>
        <family val="2"/>
      </rPr>
      <t>em FATEC</t>
    </r>
  </si>
  <si>
    <r>
      <t>Participação em projetos com empresas na área da disciplina</t>
    </r>
    <r>
      <rPr>
        <u/>
        <sz val="9"/>
        <color theme="1"/>
        <rFont val="Arial"/>
        <family val="2"/>
      </rPr>
      <t xml:space="preserve"> em FATEC</t>
    </r>
  </si>
  <si>
    <r>
      <t xml:space="preserve">Participação em projetos de pesquisa na área da disciplina </t>
    </r>
    <r>
      <rPr>
        <u/>
        <sz val="9"/>
        <color theme="1"/>
        <rFont val="Arial"/>
        <family val="2"/>
      </rPr>
      <t>em FATEC (incluindo RJI)</t>
    </r>
  </si>
  <si>
    <r>
      <t>Experiência em empregos públicos em confiança, função pública em confiança ou em atividades técnicas relevantes de interesse da Administração Central do Ceeteps (</t>
    </r>
    <r>
      <rPr>
        <b/>
        <sz val="9"/>
        <color theme="1"/>
        <rFont val="Arial"/>
        <family val="2"/>
      </rPr>
      <t>NÃO LIMITADA AOS ÚLTIMOS 5 ANOS</t>
    </r>
    <r>
      <rPr>
        <sz val="9"/>
        <color theme="1"/>
        <rFont val="Arial"/>
        <family val="2"/>
      </rPr>
      <t>)</t>
    </r>
  </si>
  <si>
    <r>
      <t xml:space="preserve">Participação do docente em atividades de divulgação da </t>
    </r>
    <r>
      <rPr>
        <u/>
        <sz val="9"/>
        <color theme="1"/>
        <rFont val="Arial"/>
        <family val="2"/>
      </rPr>
      <t>FATEC</t>
    </r>
    <r>
      <rPr>
        <sz val="9"/>
        <color theme="1"/>
        <rFont val="Arial"/>
        <family val="2"/>
      </rPr>
      <t xml:space="preserve"> e seus cursos junto à comunidade</t>
    </r>
  </si>
  <si>
    <r>
      <t xml:space="preserve">Participação do docente no Núcleo Docente Estruturante do curso em que leciona </t>
    </r>
    <r>
      <rPr>
        <u/>
        <sz val="9"/>
        <color theme="1"/>
        <rFont val="Arial"/>
        <family val="2"/>
      </rPr>
      <t>na FATEC</t>
    </r>
  </si>
  <si>
    <r>
      <t xml:space="preserve">Participação do docente na Comissão Própria de Avaliação </t>
    </r>
    <r>
      <rPr>
        <u/>
        <sz val="9"/>
        <color theme="1"/>
        <rFont val="Arial"/>
        <family val="2"/>
      </rPr>
      <t>na FATEC</t>
    </r>
  </si>
  <si>
    <r>
      <t xml:space="preserve">Participação do docente na Congregação / Comissão de Implantação </t>
    </r>
    <r>
      <rPr>
        <u/>
        <sz val="9"/>
        <color theme="1"/>
        <rFont val="Arial"/>
        <family val="2"/>
      </rPr>
      <t>na FATEC</t>
    </r>
  </si>
  <si>
    <r>
      <t xml:space="preserve">Participação em Comissões Avaliadoras para fins de Ampliação de aulas </t>
    </r>
    <r>
      <rPr>
        <u/>
        <sz val="9"/>
        <color theme="1"/>
        <rFont val="Arial"/>
        <family val="2"/>
      </rPr>
      <t>na FATEC</t>
    </r>
  </si>
  <si>
    <r>
      <t>Participação em Comissões Avaliadoras para fins de Evolução Funcional</t>
    </r>
    <r>
      <rPr>
        <u/>
        <sz val="9"/>
        <color theme="1"/>
        <rFont val="Arial"/>
        <family val="2"/>
      </rPr>
      <t xml:space="preserve"> na FATEC</t>
    </r>
  </si>
  <si>
    <r>
      <t>Os pontos relacionados são por evento e em seu todo 
só poderão somar um máximo de</t>
    </r>
    <r>
      <rPr>
        <b/>
        <sz val="9"/>
        <color rgb="FFFF0000"/>
        <rFont val="Arial"/>
        <family val="2"/>
      </rPr>
      <t xml:space="preserve"> 250</t>
    </r>
    <r>
      <rPr>
        <b/>
        <sz val="9"/>
        <color theme="1"/>
        <rFont val="Arial"/>
        <family val="2"/>
      </rPr>
      <t xml:space="preserve"> pontos</t>
    </r>
  </si>
  <si>
    <r>
      <t xml:space="preserve">Tabela Pontuação Ampliação de aulas - </t>
    </r>
    <r>
      <rPr>
        <sz val="9"/>
        <color theme="1"/>
        <rFont val="Arial"/>
        <family val="2"/>
      </rPr>
      <t xml:space="preserve">DISCIPLINAS BÁSICAS </t>
    </r>
  </si>
  <si>
    <r>
      <t xml:space="preserve">Máximo </t>
    </r>
    <r>
      <rPr>
        <sz val="9"/>
        <color rgb="FFFF0000"/>
        <rFont val="Arial"/>
        <family val="2"/>
      </rPr>
      <t>250</t>
    </r>
    <r>
      <rPr>
        <sz val="9"/>
        <color theme="1"/>
        <rFont val="Arial"/>
        <family val="2"/>
      </rPr>
      <t xml:space="preserve"> pontos</t>
    </r>
  </si>
  <si>
    <r>
      <t xml:space="preserve">CURSOS de EXTENSÃO 
na ÁREA da disciplina
</t>
    </r>
    <r>
      <rPr>
        <sz val="9"/>
        <color rgb="FFFF0000"/>
        <rFont val="Arial"/>
        <family val="2"/>
      </rPr>
      <t>01 ponto a cada 08 horas, 
somando um máximo de 10 pontos</t>
    </r>
  </si>
  <si>
    <r>
      <t xml:space="preserve"> Em cursos cujos certificados não apresentem carga horária, considerar 
</t>
    </r>
    <r>
      <rPr>
        <sz val="9"/>
        <color rgb="FFFF0000"/>
        <rFont val="Arial"/>
        <family val="2"/>
      </rPr>
      <t>04</t>
    </r>
    <r>
      <rPr>
        <sz val="9"/>
        <color theme="1"/>
        <rFont val="Arial"/>
        <family val="2"/>
      </rPr>
      <t xml:space="preserve"> horas.</t>
    </r>
  </si>
  <si>
    <r>
      <t xml:space="preserve">Orientações  na área da disciplina </t>
    </r>
    <r>
      <rPr>
        <u/>
        <sz val="9"/>
        <color theme="1"/>
        <rFont val="Arial"/>
        <family val="2"/>
      </rPr>
      <t>em FATEC</t>
    </r>
  </si>
  <si>
    <r>
      <t xml:space="preserve">Participação em projetos com empresas na área da disciplina </t>
    </r>
    <r>
      <rPr>
        <u/>
        <sz val="9"/>
        <color theme="1"/>
        <rFont val="Arial"/>
        <family val="2"/>
      </rPr>
      <t>em FATEC</t>
    </r>
  </si>
  <si>
    <r>
      <t xml:space="preserve">Participação do docente em atividades de divulgação da </t>
    </r>
    <r>
      <rPr>
        <b/>
        <sz val="9"/>
        <color theme="1"/>
        <rFont val="Arial"/>
        <family val="2"/>
      </rPr>
      <t>FATEC</t>
    </r>
    <r>
      <rPr>
        <sz val="9"/>
        <color theme="1"/>
        <rFont val="Arial"/>
        <family val="2"/>
      </rPr>
      <t xml:space="preserve"> e seus cursos junto à comunidade</t>
    </r>
  </si>
  <si>
    <r>
      <t xml:space="preserve">Participação do docente no Núcleo Docente Estruturante do curso em que leciona </t>
    </r>
    <r>
      <rPr>
        <b/>
        <sz val="9"/>
        <color theme="1"/>
        <rFont val="Arial"/>
        <family val="2"/>
      </rPr>
      <t>na FATEC</t>
    </r>
  </si>
  <si>
    <r>
      <t xml:space="preserve">Participação do docente na Comissão Própria de Avaliação </t>
    </r>
    <r>
      <rPr>
        <b/>
        <sz val="9"/>
        <color theme="1"/>
        <rFont val="Arial"/>
        <family val="2"/>
      </rPr>
      <t>na FATEC</t>
    </r>
  </si>
  <si>
    <r>
      <t xml:space="preserve">Participação do docente na Congregação / Comissão de Implantação </t>
    </r>
    <r>
      <rPr>
        <b/>
        <sz val="9"/>
        <color theme="1"/>
        <rFont val="Arial"/>
        <family val="2"/>
      </rPr>
      <t>na FATEC</t>
    </r>
  </si>
  <si>
    <r>
      <t xml:space="preserve">Participação em Comissões Avaliadoras para fins de Ampliação de aulas </t>
    </r>
    <r>
      <rPr>
        <b/>
        <sz val="9"/>
        <color theme="1"/>
        <rFont val="Arial"/>
        <family val="2"/>
      </rPr>
      <t>na FATEC</t>
    </r>
  </si>
  <si>
    <r>
      <t xml:space="preserve">Participação em Comissões Avaliadoras para fins de Evolução Funcional </t>
    </r>
    <r>
      <rPr>
        <b/>
        <sz val="9"/>
        <color theme="1"/>
        <rFont val="Arial"/>
        <family val="2"/>
      </rPr>
      <t>na FATEC</t>
    </r>
  </si>
  <si>
    <r>
      <t xml:space="preserve">Tabela Pontuação Ampliação de aulas - DISCIPLINAS </t>
    </r>
    <r>
      <rPr>
        <sz val="9"/>
        <color theme="1"/>
        <rFont val="Arial"/>
        <family val="2"/>
      </rPr>
      <t>LÍNGUAS ESTRANGEIRAS</t>
    </r>
  </si>
  <si>
    <r>
      <t xml:space="preserve">Experiência como professor de ensino superior da mesma disciplina </t>
    </r>
    <r>
      <rPr>
        <u/>
        <sz val="9"/>
        <color theme="1"/>
        <rFont val="Arial"/>
        <family val="2"/>
      </rPr>
      <t>na Fatec</t>
    </r>
  </si>
  <si>
    <r>
      <t xml:space="preserve">Experiencia como Professor do ensino superior na área da disciplina </t>
    </r>
    <r>
      <rPr>
        <u/>
        <sz val="9"/>
        <color theme="1"/>
        <rFont val="Arial"/>
        <family val="2"/>
      </rPr>
      <t>em Fatec</t>
    </r>
  </si>
  <si>
    <r>
      <t xml:space="preserve">Em cursos cujos certificados não apresentem carga horária, considerar </t>
    </r>
    <r>
      <rPr>
        <sz val="9"/>
        <color rgb="FFFF0000"/>
        <rFont val="Arial"/>
        <family val="2"/>
      </rPr>
      <t>04</t>
    </r>
    <r>
      <rPr>
        <sz val="9"/>
        <color theme="1"/>
        <rFont val="Arial"/>
        <family val="2"/>
      </rPr>
      <t xml:space="preserve"> horas.</t>
    </r>
  </si>
  <si>
    <r>
      <t>Orientações  na área da disciplina</t>
    </r>
    <r>
      <rPr>
        <u/>
        <sz val="9"/>
        <color theme="1"/>
        <rFont val="Arial"/>
        <family val="2"/>
      </rPr>
      <t xml:space="preserve"> em FATEC</t>
    </r>
  </si>
  <si>
    <r>
      <t>Experiência em empregos públicos em confiança, função pública em confiança ou em atividades técnicas relevantes de interesse da Administração Central do Ceeteps (</t>
    </r>
    <r>
      <rPr>
        <b/>
        <u/>
        <sz val="9"/>
        <color theme="1"/>
        <rFont val="Arial"/>
        <family val="2"/>
      </rPr>
      <t>NÃO</t>
    </r>
    <r>
      <rPr>
        <b/>
        <sz val="9"/>
        <color theme="1"/>
        <rFont val="Arial"/>
        <family val="2"/>
      </rPr>
      <t xml:space="preserve"> LIMITADA AOS ÚLTIMOS 5 ANOS</t>
    </r>
    <r>
      <rPr>
        <sz val="9"/>
        <color theme="1"/>
        <rFont val="Arial"/>
        <family val="2"/>
      </rPr>
      <t>)</t>
    </r>
  </si>
  <si>
    <r>
      <t xml:space="preserve">Participação em Comissões Avaliadoras para fins de Evolução Funcional </t>
    </r>
    <r>
      <rPr>
        <u/>
        <sz val="9"/>
        <color theme="1"/>
        <rFont val="Arial"/>
        <family val="2"/>
      </rPr>
      <t>na FATEC</t>
    </r>
  </si>
  <si>
    <t xml:space="preserve">____________________, </t>
  </si>
  <si>
    <t>Anexo IV-c versão 04/05/2020</t>
  </si>
  <si>
    <t>Anexo IV-b versão 04/05/2020</t>
  </si>
  <si>
    <t>Anexo IV-a versão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</si>
</sst>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70C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u/>
      <sz val="9"/>
      <color theme="1"/>
      <name val="Arial"/>
      <family val="2"/>
    </font>
    <font>
      <i/>
      <sz val="9"/>
      <color rgb="FFFF0000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9" tint="-0.499984740745262"/>
      <name val="Arial"/>
      <family val="2"/>
    </font>
    <font>
      <b/>
      <sz val="8"/>
      <color theme="1"/>
      <name val="Arial"/>
      <family val="2"/>
    </font>
    <font>
      <b/>
      <u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6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6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0" fontId="2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 shrinkToFit="1"/>
    </xf>
    <xf numFmtId="0" fontId="1" fillId="0" borderId="30" xfId="0" applyFont="1" applyBorder="1" applyAlignment="1">
      <alignment horizontal="center" wrapText="1" shrinkToFit="1"/>
    </xf>
    <xf numFmtId="0" fontId="1" fillId="5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>
      <alignment horizontal="left" vertical="center" wrapText="1" shrinkToFit="1"/>
    </xf>
    <xf numFmtId="0" fontId="2" fillId="6" borderId="31" xfId="0" applyFont="1" applyFill="1" applyBorder="1" applyAlignment="1">
      <alignment horizontal="left" vertical="center" wrapText="1" shrinkToFit="1"/>
    </xf>
    <xf numFmtId="0" fontId="1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 vertical="center" wrapText="1" shrinkToFi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7" fillId="6" borderId="3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10" fillId="6" borderId="21" xfId="0" applyFont="1" applyFill="1" applyBorder="1" applyAlignment="1">
      <alignment horizontal="left" vertical="center" wrapText="1"/>
    </xf>
    <xf numFmtId="164" fontId="11" fillId="6" borderId="31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1" fillId="3" borderId="21" xfId="0" applyFont="1" applyFill="1" applyBorder="1" applyAlignment="1" applyProtection="1">
      <alignment horizontal="left" vertical="center" wrapText="1"/>
      <protection locked="0"/>
    </xf>
    <xf numFmtId="164" fontId="5" fillId="4" borderId="2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6" borderId="22" xfId="0" applyFont="1" applyFill="1" applyBorder="1" applyAlignment="1" applyProtection="1">
      <alignment horizontal="left" vertical="center" wrapText="1"/>
      <protection locked="0"/>
    </xf>
    <xf numFmtId="0" fontId="1" fillId="6" borderId="36" xfId="0" applyFont="1" applyFill="1" applyBorder="1" applyAlignment="1">
      <alignment horizontal="left" vertical="center" wrapText="1"/>
    </xf>
    <xf numFmtId="0" fontId="1" fillId="7" borderId="45" xfId="0" applyFont="1" applyFill="1" applyBorder="1" applyAlignment="1">
      <alignment horizontal="center" wrapText="1"/>
    </xf>
    <xf numFmtId="0" fontId="1" fillId="7" borderId="45" xfId="0" applyFont="1" applyFill="1" applyBorder="1" applyAlignment="1">
      <alignment horizontal="center" textRotation="90" wrapText="1"/>
    </xf>
    <xf numFmtId="0" fontId="1" fillId="0" borderId="4" xfId="0" applyFont="1" applyBorder="1" applyAlignment="1">
      <alignment horizontal="left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textRotation="90" wrapText="1"/>
    </xf>
    <xf numFmtId="0" fontId="1" fillId="0" borderId="21" xfId="0" applyFont="1" applyBorder="1" applyAlignment="1">
      <alignment horizontal="center" wrapText="1" shrinkToFit="1"/>
    </xf>
    <xf numFmtId="0" fontId="1" fillId="0" borderId="21" xfId="0" applyFont="1" applyBorder="1" applyAlignment="1">
      <alignment horizontal="center" wrapText="1"/>
    </xf>
    <xf numFmtId="164" fontId="5" fillId="3" borderId="0" xfId="0" applyNumberFormat="1" applyFont="1" applyFill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1" fillId="5" borderId="21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164" fontId="1" fillId="5" borderId="22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 applyProtection="1">
      <alignment horizontal="left" vertical="center" wrapText="1"/>
      <protection locked="0"/>
    </xf>
    <xf numFmtId="0" fontId="2" fillId="6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textRotation="90" wrapText="1"/>
    </xf>
    <xf numFmtId="0" fontId="1" fillId="2" borderId="21" xfId="0" applyFont="1" applyFill="1" applyBorder="1" applyAlignment="1">
      <alignment horizontal="center" vertical="center" wrapText="1"/>
    </xf>
    <xf numFmtId="164" fontId="8" fillId="5" borderId="21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64" fontId="8" fillId="5" borderId="22" xfId="0" applyNumberFormat="1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 horizontal="center" wrapText="1"/>
    </xf>
    <xf numFmtId="0" fontId="1" fillId="3" borderId="45" xfId="0" applyFont="1" applyFill="1" applyBorder="1" applyAlignment="1">
      <alignment horizontal="center" wrapText="1"/>
    </xf>
    <xf numFmtId="164" fontId="8" fillId="3" borderId="45" xfId="0" applyNumberFormat="1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 shrinkToFit="1"/>
    </xf>
    <xf numFmtId="0" fontId="1" fillId="0" borderId="0" xfId="0" applyFont="1" applyAlignment="1">
      <alignment horizontal="left" vertical="top" wrapText="1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164" fontId="1" fillId="5" borderId="23" xfId="0" applyNumberFormat="1" applyFont="1" applyFill="1" applyBorder="1" applyAlignment="1">
      <alignment horizontal="center" vertical="center" wrapText="1"/>
    </xf>
    <xf numFmtId="0" fontId="2" fillId="6" borderId="23" xfId="0" applyFont="1" applyFill="1" applyBorder="1" applyAlignment="1" applyProtection="1">
      <alignment horizontal="left" vertical="center" wrapText="1"/>
      <protection locked="0"/>
    </xf>
    <xf numFmtId="0" fontId="1" fillId="6" borderId="23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 applyProtection="1">
      <alignment horizontal="left" vertical="center" wrapText="1"/>
      <protection locked="0"/>
    </xf>
    <xf numFmtId="0" fontId="1" fillId="6" borderId="21" xfId="0" applyFont="1" applyFill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/>
    </xf>
    <xf numFmtId="0" fontId="1" fillId="6" borderId="30" xfId="0" applyFont="1" applyFill="1" applyBorder="1" applyAlignment="1">
      <alignment horizontal="left" vertical="center" wrapText="1"/>
    </xf>
    <xf numFmtId="0" fontId="1" fillId="6" borderId="31" xfId="0" applyFont="1" applyFill="1" applyBorder="1" applyAlignment="1">
      <alignment horizontal="left" vertical="center" wrapText="1" shrinkToFit="1"/>
    </xf>
    <xf numFmtId="0" fontId="1" fillId="6" borderId="3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2" fillId="0" borderId="34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 shrinkToFit="1"/>
    </xf>
    <xf numFmtId="0" fontId="1" fillId="0" borderId="3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>
      <alignment horizontal="left" vertical="center" wrapText="1"/>
    </xf>
    <xf numFmtId="164" fontId="5" fillId="4" borderId="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wrapText="1"/>
    </xf>
    <xf numFmtId="164" fontId="5" fillId="3" borderId="0" xfId="0" applyNumberFormat="1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6" borderId="36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textRotation="90" wrapText="1"/>
    </xf>
    <xf numFmtId="0" fontId="1" fillId="0" borderId="41" xfId="0" applyFont="1" applyBorder="1" applyAlignment="1">
      <alignment horizontal="center" wrapText="1" shrinkToFit="1"/>
    </xf>
    <xf numFmtId="0" fontId="1" fillId="0" borderId="0" xfId="0" applyFont="1" applyBorder="1" applyAlignment="1">
      <alignment horizontal="left" vertical="top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wrapText="1"/>
    </xf>
    <xf numFmtId="0" fontId="2" fillId="3" borderId="0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14" xfId="0" applyFont="1" applyBorder="1"/>
    <xf numFmtId="0" fontId="2" fillId="0" borderId="0" xfId="0" applyFont="1"/>
    <xf numFmtId="0" fontId="2" fillId="0" borderId="1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1" fillId="6" borderId="21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7" fillId="6" borderId="23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/>
    </xf>
    <xf numFmtId="164" fontId="7" fillId="6" borderId="31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7" fillId="6" borderId="22" xfId="0" applyFont="1" applyFill="1" applyBorder="1" applyAlignment="1">
      <alignment horizontal="left" vertical="center" wrapText="1"/>
    </xf>
    <xf numFmtId="0" fontId="7" fillId="6" borderId="36" xfId="0" applyFont="1" applyFill="1" applyBorder="1" applyAlignment="1">
      <alignment horizontal="left" vertical="center" wrapText="1"/>
    </xf>
    <xf numFmtId="164" fontId="5" fillId="3" borderId="0" xfId="0" applyNumberFormat="1" applyFont="1" applyFill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0" fontId="2" fillId="0" borderId="21" xfId="0" applyFont="1" applyBorder="1"/>
    <xf numFmtId="0" fontId="9" fillId="0" borderId="0" xfId="0" applyFont="1" applyAlignment="1">
      <alignment horizontal="center"/>
    </xf>
    <xf numFmtId="0" fontId="5" fillId="0" borderId="40" xfId="0" applyFont="1" applyBorder="1" applyAlignment="1">
      <alignment horizontal="center" wrapText="1"/>
    </xf>
    <xf numFmtId="49" fontId="18" fillId="7" borderId="50" xfId="0" applyNumberFormat="1" applyFont="1" applyFill="1" applyBorder="1" applyAlignment="1">
      <alignment horizontal="center" wrapText="1"/>
    </xf>
    <xf numFmtId="0" fontId="1" fillId="7" borderId="40" xfId="0" applyFont="1" applyFill="1" applyBorder="1" applyAlignment="1">
      <alignment horizontal="center" textRotation="90" wrapText="1"/>
    </xf>
    <xf numFmtId="0" fontId="1" fillId="7" borderId="40" xfId="0" applyFont="1" applyFill="1" applyBorder="1" applyAlignment="1">
      <alignment horizont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textRotation="90" wrapText="1"/>
    </xf>
    <xf numFmtId="0" fontId="1" fillId="0" borderId="33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left" wrapText="1"/>
    </xf>
    <xf numFmtId="0" fontId="2" fillId="0" borderId="25" xfId="0" applyFont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164" fontId="1" fillId="5" borderId="21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2" fillId="0" borderId="7" xfId="0" applyFont="1" applyBorder="1" applyAlignment="1">
      <alignment horizontal="left"/>
    </xf>
    <xf numFmtId="0" fontId="2" fillId="3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2" fillId="6" borderId="21" xfId="0" applyFont="1" applyFill="1" applyBorder="1" applyAlignment="1" applyProtection="1">
      <alignment horizontal="left" vertical="center"/>
      <protection locked="0"/>
    </xf>
    <xf numFmtId="0" fontId="7" fillId="3" borderId="25" xfId="0" applyFont="1" applyFill="1" applyBorder="1" applyAlignment="1">
      <alignment horizontal="left" vertical="center" wrapText="1"/>
    </xf>
    <xf numFmtId="164" fontId="1" fillId="5" borderId="22" xfId="0" applyNumberFormat="1" applyFont="1" applyFill="1" applyBorder="1" applyAlignment="1">
      <alignment horizontal="center" vertical="center"/>
    </xf>
    <xf numFmtId="0" fontId="2" fillId="6" borderId="22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/>
    <xf numFmtId="164" fontId="8" fillId="5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164" fontId="8" fillId="5" borderId="22" xfId="0" applyNumberFormat="1" applyFont="1" applyFill="1" applyBorder="1" applyAlignment="1">
      <alignment horizontal="center" vertical="center"/>
    </xf>
    <xf numFmtId="164" fontId="8" fillId="3" borderId="4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2" fontId="2" fillId="2" borderId="23" xfId="0" applyNumberFormat="1" applyFont="1" applyFill="1" applyBorder="1" applyAlignment="1" applyProtection="1">
      <alignment horizontal="center" vertical="center"/>
      <protection locked="0"/>
    </xf>
    <xf numFmtId="164" fontId="1" fillId="5" borderId="23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64" fontId="1" fillId="3" borderId="4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 shrinkToFi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left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10" xfId="0" applyFont="1" applyFill="1" applyBorder="1"/>
    <xf numFmtId="0" fontId="2" fillId="3" borderId="18" xfId="0" applyFont="1" applyFill="1" applyBorder="1" applyAlignment="1">
      <alignment wrapText="1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18" fillId="7" borderId="45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1" fillId="6" borderId="31" xfId="0" applyFont="1" applyFill="1" applyBorder="1" applyAlignment="1">
      <alignment horizontal="left" vertical="center" wrapText="1"/>
    </xf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1" fillId="5" borderId="2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 shrinkToFit="1"/>
    </xf>
    <xf numFmtId="0" fontId="1" fillId="0" borderId="49" xfId="0" applyFont="1" applyBorder="1" applyAlignment="1">
      <alignment horizontal="center" vertical="center" wrapText="1" shrinkToFit="1"/>
    </xf>
    <xf numFmtId="0" fontId="16" fillId="9" borderId="63" xfId="0" applyFont="1" applyFill="1" applyBorder="1" applyAlignment="1" applyProtection="1">
      <alignment horizontal="center" vertical="center" wrapText="1" shrinkToFit="1"/>
      <protection locked="0"/>
    </xf>
    <xf numFmtId="0" fontId="16" fillId="9" borderId="64" xfId="0" applyFont="1" applyFill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1" fillId="5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right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 wrapText="1" shrinkToFit="1"/>
    </xf>
    <xf numFmtId="0" fontId="1" fillId="0" borderId="12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 wrapText="1" shrinkToFit="1"/>
    </xf>
    <xf numFmtId="0" fontId="8" fillId="3" borderId="49" xfId="0" applyFont="1" applyFill="1" applyBorder="1" applyAlignment="1">
      <alignment horizontal="right" vertical="center" indent="1"/>
    </xf>
    <xf numFmtId="0" fontId="8" fillId="3" borderId="44" xfId="0" applyFont="1" applyFill="1" applyBorder="1" applyAlignment="1">
      <alignment horizontal="right" vertical="center" indent="1"/>
    </xf>
    <xf numFmtId="0" fontId="8" fillId="3" borderId="17" xfId="0" applyFont="1" applyFill="1" applyBorder="1" applyAlignment="1">
      <alignment horizontal="right" vertical="center" indent="1"/>
    </xf>
    <xf numFmtId="0" fontId="1" fillId="0" borderId="3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8" fillId="0" borderId="5" xfId="0" applyFont="1" applyBorder="1" applyAlignment="1">
      <alignment horizontal="right" vertical="center" indent="1"/>
    </xf>
    <xf numFmtId="0" fontId="5" fillId="0" borderId="15" xfId="0" applyFont="1" applyBorder="1" applyAlignment="1">
      <alignment horizontal="right" vertical="center" indent="1"/>
    </xf>
    <xf numFmtId="0" fontId="5" fillId="0" borderId="16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6" borderId="21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4" fillId="10" borderId="5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0" fontId="1" fillId="6" borderId="21" xfId="0" applyFont="1" applyFill="1" applyBorder="1" applyAlignment="1">
      <alignment horizontal="left" vertical="center" wrapText="1"/>
    </xf>
    <xf numFmtId="0" fontId="5" fillId="8" borderId="32" xfId="0" applyFont="1" applyFill="1" applyBorder="1" applyAlignment="1">
      <alignment horizontal="left" vertical="center" wrapText="1"/>
    </xf>
    <xf numFmtId="0" fontId="5" fillId="8" borderId="27" xfId="0" applyFont="1" applyFill="1" applyBorder="1" applyAlignment="1">
      <alignment horizontal="left" vertical="center" wrapText="1"/>
    </xf>
    <xf numFmtId="0" fontId="5" fillId="8" borderId="26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6" borderId="21" xfId="0" applyFont="1" applyFill="1" applyBorder="1" applyAlignment="1" applyProtection="1">
      <alignment horizontal="left" vertical="center" wrapText="1"/>
      <protection locked="0"/>
    </xf>
    <xf numFmtId="0" fontId="7" fillId="6" borderId="3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40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22" fontId="2" fillId="3" borderId="0" xfId="0" applyNumberFormat="1" applyFont="1" applyFill="1" applyBorder="1" applyAlignment="1">
      <alignment horizontal="left"/>
    </xf>
    <xf numFmtId="164" fontId="5" fillId="11" borderId="3" xfId="0" applyNumberFormat="1" applyFont="1" applyFill="1" applyBorder="1" applyAlignment="1">
      <alignment horizontal="left" vertical="center" indent="1"/>
    </xf>
    <xf numFmtId="164" fontId="5" fillId="11" borderId="45" xfId="0" applyNumberFormat="1" applyFont="1" applyFill="1" applyBorder="1" applyAlignment="1">
      <alignment horizontal="left" vertical="center" indent="1"/>
    </xf>
    <xf numFmtId="164" fontId="5" fillId="11" borderId="4" xfId="0" applyNumberFormat="1" applyFont="1" applyFill="1" applyBorder="1" applyAlignment="1">
      <alignment horizontal="left" vertical="center" indent="1"/>
    </xf>
    <xf numFmtId="164" fontId="5" fillId="11" borderId="5" xfId="0" applyNumberFormat="1" applyFont="1" applyFill="1" applyBorder="1" applyAlignment="1">
      <alignment horizontal="left" vertical="center" indent="1"/>
    </xf>
    <xf numFmtId="164" fontId="5" fillId="11" borderId="15" xfId="0" applyNumberFormat="1" applyFont="1" applyFill="1" applyBorder="1" applyAlignment="1">
      <alignment horizontal="left" vertical="center" indent="1"/>
    </xf>
    <xf numFmtId="164" fontId="5" fillId="11" borderId="16" xfId="0" applyNumberFormat="1" applyFont="1" applyFill="1" applyBorder="1" applyAlignment="1">
      <alignment horizontal="left" vertical="center" indent="1"/>
    </xf>
    <xf numFmtId="164" fontId="14" fillId="3" borderId="5" xfId="0" applyNumberFormat="1" applyFont="1" applyFill="1" applyBorder="1" applyAlignment="1">
      <alignment horizontal="left" vertical="center" wrapText="1" indent="1"/>
    </xf>
    <xf numFmtId="164" fontId="14" fillId="3" borderId="15" xfId="0" applyNumberFormat="1" applyFont="1" applyFill="1" applyBorder="1" applyAlignment="1">
      <alignment horizontal="left" vertical="center" wrapText="1" indent="1"/>
    </xf>
    <xf numFmtId="164" fontId="14" fillId="3" borderId="16" xfId="0" applyNumberFormat="1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right" vertical="center" indent="1"/>
    </xf>
    <xf numFmtId="0" fontId="8" fillId="3" borderId="15" xfId="0" applyFont="1" applyFill="1" applyBorder="1" applyAlignment="1">
      <alignment horizontal="right" vertical="center" indent="1"/>
    </xf>
    <xf numFmtId="0" fontId="8" fillId="3" borderId="16" xfId="0" applyFont="1" applyFill="1" applyBorder="1" applyAlignment="1">
      <alignment horizontal="right" vertical="center" indent="1"/>
    </xf>
    <xf numFmtId="0" fontId="1" fillId="3" borderId="5" xfId="0" applyFont="1" applyFill="1" applyBorder="1" applyAlignment="1">
      <alignment horizontal="right" vertical="center" indent="1"/>
    </xf>
    <xf numFmtId="0" fontId="1" fillId="3" borderId="15" xfId="0" applyFont="1" applyFill="1" applyBorder="1" applyAlignment="1">
      <alignment horizontal="right" vertical="center" indent="1"/>
    </xf>
    <xf numFmtId="0" fontId="1" fillId="3" borderId="16" xfId="0" applyFont="1" applyFill="1" applyBorder="1" applyAlignment="1">
      <alignment horizontal="right" vertical="center" indent="1"/>
    </xf>
    <xf numFmtId="0" fontId="2" fillId="3" borderId="1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62" xfId="0" applyFont="1" applyFill="1" applyBorder="1" applyAlignment="1">
      <alignment horizontal="center"/>
    </xf>
    <xf numFmtId="0" fontId="7" fillId="6" borderId="21" xfId="0" applyFont="1" applyFill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3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64" fontId="5" fillId="11" borderId="5" xfId="0" applyNumberFormat="1" applyFont="1" applyFill="1" applyBorder="1" applyAlignment="1">
      <alignment horizontal="left" vertical="center" wrapText="1" indent="1"/>
    </xf>
    <xf numFmtId="164" fontId="5" fillId="11" borderId="15" xfId="0" applyNumberFormat="1" applyFont="1" applyFill="1" applyBorder="1" applyAlignment="1">
      <alignment horizontal="left" vertical="center" wrapText="1" indent="1"/>
    </xf>
    <xf numFmtId="164" fontId="5" fillId="11" borderId="16" xfId="0" applyNumberFormat="1" applyFont="1" applyFill="1" applyBorder="1" applyAlignment="1">
      <alignment horizontal="left" vertical="center" wrapText="1" indent="1"/>
    </xf>
    <xf numFmtId="164" fontId="5" fillId="11" borderId="5" xfId="0" applyNumberFormat="1" applyFont="1" applyFill="1" applyBorder="1" applyAlignment="1">
      <alignment horizontal="left" vertical="center" indent="2"/>
    </xf>
    <xf numFmtId="164" fontId="5" fillId="11" borderId="15" xfId="0" applyNumberFormat="1" applyFont="1" applyFill="1" applyBorder="1" applyAlignment="1">
      <alignment horizontal="left" vertical="center" indent="2"/>
    </xf>
    <xf numFmtId="164" fontId="5" fillId="11" borderId="16" xfId="0" applyNumberFormat="1" applyFont="1" applyFill="1" applyBorder="1" applyAlignment="1">
      <alignment horizontal="left" vertical="center" indent="2"/>
    </xf>
    <xf numFmtId="0" fontId="2" fillId="0" borderId="6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47" xfId="0" applyFont="1" applyBorder="1" applyAlignment="1">
      <alignment horizontal="left" vertical="center" wrapText="1" shrinkToFit="1"/>
    </xf>
    <xf numFmtId="0" fontId="1" fillId="0" borderId="49" xfId="0" applyFont="1" applyBorder="1" applyAlignment="1">
      <alignment horizontal="left" vertical="center" wrapText="1" shrinkToFit="1"/>
    </xf>
    <xf numFmtId="0" fontId="2" fillId="3" borderId="29" xfId="0" applyFont="1" applyFill="1" applyBorder="1" applyAlignment="1">
      <alignment horizontal="center" wrapText="1"/>
    </xf>
    <xf numFmtId="0" fontId="2" fillId="3" borderId="48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right" vertical="center" wrapText="1" indent="1"/>
    </xf>
    <xf numFmtId="0" fontId="8" fillId="3" borderId="15" xfId="0" applyFont="1" applyFill="1" applyBorder="1" applyAlignment="1">
      <alignment horizontal="right" vertical="center" wrapText="1" indent="1"/>
    </xf>
    <xf numFmtId="0" fontId="8" fillId="3" borderId="16" xfId="0" applyFont="1" applyFill="1" applyBorder="1" applyAlignment="1">
      <alignment horizontal="right" vertical="center" wrapText="1" indent="1"/>
    </xf>
    <xf numFmtId="0" fontId="2" fillId="3" borderId="51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48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left" vertical="center" wrapText="1"/>
    </xf>
    <xf numFmtId="0" fontId="1" fillId="6" borderId="3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6" borderId="34" xfId="0" applyFont="1" applyFill="1" applyBorder="1" applyAlignment="1">
      <alignment vertical="center" wrapText="1"/>
    </xf>
    <xf numFmtId="0" fontId="1" fillId="6" borderId="35" xfId="0" applyFont="1" applyFill="1" applyBorder="1" applyAlignment="1">
      <alignment vertical="center" wrapText="1"/>
    </xf>
    <xf numFmtId="0" fontId="1" fillId="6" borderId="21" xfId="0" applyFont="1" applyFill="1" applyBorder="1" applyAlignment="1">
      <alignment vertical="center" wrapText="1"/>
    </xf>
    <xf numFmtId="0" fontId="1" fillId="6" borderId="31" xfId="0" applyFont="1" applyFill="1" applyBorder="1" applyAlignment="1">
      <alignment vertical="center" wrapText="1"/>
    </xf>
    <xf numFmtId="0" fontId="4" fillId="9" borderId="63" xfId="0" applyFont="1" applyFill="1" applyBorder="1" applyAlignment="1" applyProtection="1">
      <alignment horizontal="center" vertical="center" wrapText="1" shrinkToFit="1"/>
      <protection locked="0"/>
    </xf>
    <xf numFmtId="0" fontId="4" fillId="9" borderId="64" xfId="0" applyFont="1" applyFill="1" applyBorder="1" applyAlignment="1" applyProtection="1">
      <alignment horizontal="center" vertical="center" wrapText="1" shrinkToFit="1"/>
      <protection locked="0"/>
    </xf>
    <xf numFmtId="0" fontId="2" fillId="3" borderId="2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8" fillId="0" borderId="3" xfId="0" applyFont="1" applyBorder="1" applyAlignment="1">
      <alignment horizontal="right" vertical="center" wrapText="1" indent="1"/>
    </xf>
    <xf numFmtId="0" fontId="5" fillId="0" borderId="45" xfId="0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2" fillId="0" borderId="19" xfId="0" applyFont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164" fontId="1" fillId="5" borderId="21" xfId="0" applyNumberFormat="1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164" fontId="1" fillId="11" borderId="5" xfId="0" applyNumberFormat="1" applyFont="1" applyFill="1" applyBorder="1" applyAlignment="1">
      <alignment horizontal="left" vertical="center" wrapText="1" indent="1"/>
    </xf>
    <xf numFmtId="164" fontId="1" fillId="11" borderId="15" xfId="0" applyNumberFormat="1" applyFont="1" applyFill="1" applyBorder="1" applyAlignment="1">
      <alignment horizontal="left" vertical="center" wrapText="1" indent="1"/>
    </xf>
    <xf numFmtId="164" fontId="1" fillId="11" borderId="16" xfId="0" applyNumberFormat="1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right" vertical="center" wrapText="1" indent="1"/>
    </xf>
    <xf numFmtId="0" fontId="1" fillId="3" borderId="45" xfId="0" applyFont="1" applyFill="1" applyBorder="1" applyAlignment="1">
      <alignment horizontal="right" vertical="center" wrapText="1" indent="1"/>
    </xf>
    <xf numFmtId="0" fontId="1" fillId="3" borderId="4" xfId="0" applyFont="1" applyFill="1" applyBorder="1" applyAlignment="1">
      <alignment horizontal="right" vertical="center" wrapText="1" indent="1"/>
    </xf>
    <xf numFmtId="22" fontId="2" fillId="3" borderId="0" xfId="0" applyNumberFormat="1" applyFont="1" applyFill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69" xfId="0" applyFont="1" applyBorder="1" applyAlignment="1">
      <alignment horizontal="left" vertical="center" wrapText="1" shrinkToFit="1"/>
    </xf>
    <xf numFmtId="0" fontId="1" fillId="0" borderId="60" xfId="0" applyFont="1" applyBorder="1" applyAlignment="1">
      <alignment horizontal="left" vertical="center" wrapText="1" shrinkToFit="1"/>
    </xf>
    <xf numFmtId="0" fontId="1" fillId="0" borderId="70" xfId="0" applyFont="1" applyBorder="1" applyAlignment="1">
      <alignment horizontal="left" vertical="center" wrapText="1" shrinkToFit="1"/>
    </xf>
    <xf numFmtId="0" fontId="6" fillId="9" borderId="55" xfId="0" applyFont="1" applyFill="1" applyBorder="1" applyAlignment="1" applyProtection="1">
      <alignment horizontal="center" vertical="center" wrapText="1" shrinkToFit="1"/>
      <protection locked="0"/>
    </xf>
    <xf numFmtId="0" fontId="6" fillId="9" borderId="56" xfId="0" applyFont="1" applyFill="1" applyBorder="1" applyAlignment="1" applyProtection="1">
      <alignment horizontal="center" vertical="center" wrapText="1" shrinkToFit="1"/>
      <protection locked="0"/>
    </xf>
    <xf numFmtId="0" fontId="6" fillId="9" borderId="57" xfId="0" applyFont="1" applyFill="1" applyBorder="1" applyAlignment="1" applyProtection="1">
      <alignment horizontal="center" vertical="center" wrapText="1" shrinkToFi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wrapText="1"/>
    </xf>
    <xf numFmtId="0" fontId="13" fillId="3" borderId="42" xfId="0" applyFont="1" applyFill="1" applyBorder="1" applyAlignment="1">
      <alignment horizontal="center" wrapText="1"/>
    </xf>
    <xf numFmtId="0" fontId="13" fillId="3" borderId="43" xfId="0" applyFont="1" applyFill="1" applyBorder="1" applyAlignment="1">
      <alignment horizontal="center" wrapText="1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>
      <alignment horizontal="right" vertical="center" wrapText="1" indent="1"/>
    </xf>
    <xf numFmtId="0" fontId="1" fillId="3" borderId="68" xfId="0" applyFont="1" applyFill="1" applyBorder="1" applyAlignment="1">
      <alignment horizontal="right" vertical="center" wrapText="1" indent="1"/>
    </xf>
    <xf numFmtId="0" fontId="1" fillId="3" borderId="52" xfId="0" applyFont="1" applyFill="1" applyBorder="1" applyAlignment="1">
      <alignment horizontal="right" vertical="center" wrapText="1" indent="1"/>
    </xf>
    <xf numFmtId="0" fontId="1" fillId="0" borderId="7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5" fillId="8" borderId="21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404090</xdr:colOff>
      <xdr:row>14</xdr:row>
      <xdr:rowOff>219364</xdr:rowOff>
    </xdr:from>
    <xdr:to>
      <xdr:col>3</xdr:col>
      <xdr:colOff>682987</xdr:colOff>
      <xdr:row>14</xdr:row>
      <xdr:rowOff>315577</xdr:rowOff>
    </xdr:to>
    <xdr:sp macro="" textlink="">
      <xdr:nvSpPr>
        <xdr:cNvPr id="4" name="Seta para a direita 3">
          <a:extLst>
            <a:ext uri="{FF2B5EF4-FFF2-40B4-BE49-F238E27FC236}">
              <a16:creationId xmlns:a16="http://schemas.microsoft.com/office/drawing/2014/main" id="{F481DA5C-A839-47F7-932F-5CE269F916D0}"/>
            </a:ext>
          </a:extLst>
        </xdr:cNvPr>
        <xdr:cNvSpPr/>
      </xdr:nvSpPr>
      <xdr:spPr>
        <a:xfrm>
          <a:off x="3359726" y="3302000"/>
          <a:ext cx="278897" cy="9621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1406071</xdr:colOff>
      <xdr:row>14</xdr:row>
      <xdr:rowOff>151516</xdr:rowOff>
    </xdr:from>
    <xdr:to>
      <xdr:col>5</xdr:col>
      <xdr:colOff>1833724</xdr:colOff>
      <xdr:row>14</xdr:row>
      <xdr:rowOff>291581</xdr:rowOff>
    </xdr:to>
    <xdr:sp macro="" textlink="">
      <xdr:nvSpPr>
        <xdr:cNvPr id="6" name="Seta para a direita 3">
          <a:extLst>
            <a:ext uri="{FF2B5EF4-FFF2-40B4-BE49-F238E27FC236}">
              <a16:creationId xmlns:a16="http://schemas.microsoft.com/office/drawing/2014/main" id="{EC545B33-DF12-4B57-937B-FD96B9CFC810}"/>
            </a:ext>
          </a:extLst>
        </xdr:cNvPr>
        <xdr:cNvSpPr/>
      </xdr:nvSpPr>
      <xdr:spPr>
        <a:xfrm>
          <a:off x="5715000" y="3216363"/>
          <a:ext cx="427653" cy="14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1</xdr:col>
      <xdr:colOff>1738490</xdr:colOff>
      <xdr:row>0</xdr:row>
      <xdr:rowOff>136642</xdr:rowOff>
    </xdr:from>
    <xdr:to>
      <xdr:col>5</xdr:col>
      <xdr:colOff>940741</xdr:colOff>
      <xdr:row>4</xdr:row>
      <xdr:rowOff>295275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3A73DAAD-DF2B-4741-948D-B28E910010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928990" y="136642"/>
          <a:ext cx="3688526" cy="7682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1193979</xdr:colOff>
      <xdr:row>13</xdr:row>
      <xdr:rowOff>134155</xdr:rowOff>
    </xdr:from>
    <xdr:to>
      <xdr:col>5</xdr:col>
      <xdr:colOff>1581510</xdr:colOff>
      <xdr:row>13</xdr:row>
      <xdr:rowOff>349923</xdr:rowOff>
    </xdr:to>
    <xdr:sp macro="" textlink="">
      <xdr:nvSpPr>
        <xdr:cNvPr id="3" name="Seta para a direita 3">
          <a:extLst>
            <a:ext uri="{FF2B5EF4-FFF2-40B4-BE49-F238E27FC236}">
              <a16:creationId xmlns:a16="http://schemas.microsoft.com/office/drawing/2014/main" id="{E9F54325-56C4-4FA7-8C1B-BC2B03790087}"/>
            </a:ext>
          </a:extLst>
        </xdr:cNvPr>
        <xdr:cNvSpPr/>
      </xdr:nvSpPr>
      <xdr:spPr>
        <a:xfrm flipV="1">
          <a:off x="5540599" y="2555651"/>
          <a:ext cx="387531" cy="21576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1</xdr:col>
      <xdr:colOff>1386268</xdr:colOff>
      <xdr:row>0</xdr:row>
      <xdr:rowOff>80493</xdr:rowOff>
    </xdr:from>
    <xdr:to>
      <xdr:col>5</xdr:col>
      <xdr:colOff>990669</xdr:colOff>
      <xdr:row>4</xdr:row>
      <xdr:rowOff>228063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6C06600-CC05-3D4F-A745-D66CE71F7F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94208" y="80493"/>
          <a:ext cx="3709542" cy="7646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1626644</xdr:colOff>
      <xdr:row>15</xdr:row>
      <xdr:rowOff>43492</xdr:rowOff>
    </xdr:from>
    <xdr:to>
      <xdr:col>5</xdr:col>
      <xdr:colOff>1948494</xdr:colOff>
      <xdr:row>16</xdr:row>
      <xdr:rowOff>165273</xdr:rowOff>
    </xdr:to>
    <xdr:sp macro="" textlink="">
      <xdr:nvSpPr>
        <xdr:cNvPr id="4" name="Seta para a direita 3">
          <a:extLst>
            <a:ext uri="{FF2B5EF4-FFF2-40B4-BE49-F238E27FC236}">
              <a16:creationId xmlns:a16="http://schemas.microsoft.com/office/drawing/2014/main" id="{FC5AB2FE-DE60-9347-B622-5B36E60936BB}"/>
            </a:ext>
          </a:extLst>
        </xdr:cNvPr>
        <xdr:cNvSpPr/>
      </xdr:nvSpPr>
      <xdr:spPr>
        <a:xfrm flipV="1">
          <a:off x="5941165" y="2948834"/>
          <a:ext cx="321850" cy="17397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1</xdr:col>
      <xdr:colOff>1668251</xdr:colOff>
      <xdr:row>0</xdr:row>
      <xdr:rowOff>67234</xdr:rowOff>
    </xdr:from>
    <xdr:to>
      <xdr:col>5</xdr:col>
      <xdr:colOff>1075325</xdr:colOff>
      <xdr:row>4</xdr:row>
      <xdr:rowOff>182671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947CE12-C147-014D-BA46-EC864B07CA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850922" y="67234"/>
          <a:ext cx="3706372" cy="71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BB120"/>
  <sheetViews>
    <sheetView tabSelected="1" topLeftCell="A2" zoomScaleNormal="100" zoomScaleSheetLayoutView="84" workbookViewId="0">
      <selection activeCell="Q1" sqref="Q1:W1048576"/>
    </sheetView>
  </sheetViews>
  <sheetFormatPr defaultColWidth="9.109375" defaultRowHeight="11.4" x14ac:dyDescent="0.2"/>
  <cols>
    <col min="1" max="1" width="2.88671875" style="138" customWidth="1"/>
    <col min="2" max="2" width="31.6640625" style="138" customWidth="1"/>
    <col min="3" max="3" width="16.44140625" style="234" customWidth="1"/>
    <col min="4" max="4" width="10.6640625" style="138" customWidth="1"/>
    <col min="5" max="5" width="8.44140625" style="138" customWidth="1"/>
    <col min="6" max="6" width="25" style="138" customWidth="1"/>
    <col min="7" max="7" width="17.109375" style="233" customWidth="1"/>
    <col min="8" max="8" width="6.88671875" style="138" hidden="1" customWidth="1"/>
    <col min="9" max="9" width="21.44140625" style="138" hidden="1" customWidth="1"/>
    <col min="10" max="10" width="25.33203125" style="138" hidden="1" customWidth="1"/>
    <col min="11" max="11" width="18.44140625" style="138" hidden="1" customWidth="1"/>
    <col min="12" max="12" width="19.6640625" style="138" hidden="1" customWidth="1"/>
    <col min="13" max="13" width="12.88671875" style="138" hidden="1" customWidth="1"/>
    <col min="14" max="14" width="16.88671875" style="138" hidden="1" customWidth="1"/>
    <col min="15" max="15" width="17.109375" style="138" hidden="1" customWidth="1"/>
    <col min="16" max="16" width="14.88671875" style="138" hidden="1" customWidth="1"/>
    <col min="17" max="19" width="9.109375" style="288" customWidth="1"/>
    <col min="20" max="20" width="32.33203125" style="288" customWidth="1"/>
    <col min="21" max="21" width="39.33203125" style="288" customWidth="1"/>
    <col min="22" max="22" width="49" style="288" customWidth="1"/>
    <col min="23" max="23" width="55.44140625" style="288" customWidth="1"/>
    <col min="24" max="54" width="9.109375" style="273"/>
    <col min="55" max="16384" width="9.109375" style="138"/>
  </cols>
  <sheetData>
    <row r="1" spans="1:15" x14ac:dyDescent="0.2">
      <c r="A1" s="291"/>
      <c r="B1" s="292"/>
      <c r="C1" s="292"/>
      <c r="D1" s="292"/>
      <c r="E1" s="292"/>
      <c r="F1" s="292"/>
      <c r="G1" s="293"/>
      <c r="H1" s="137"/>
    </row>
    <row r="2" spans="1:15" x14ac:dyDescent="0.2">
      <c r="A2" s="294"/>
      <c r="B2" s="295"/>
      <c r="C2" s="295"/>
      <c r="D2" s="295"/>
      <c r="E2" s="295"/>
      <c r="F2" s="295"/>
      <c r="G2" s="296"/>
      <c r="H2" s="139"/>
    </row>
    <row r="3" spans="1:15" x14ac:dyDescent="0.2">
      <c r="A3" s="294"/>
      <c r="B3" s="295"/>
      <c r="C3" s="295"/>
      <c r="D3" s="295"/>
      <c r="E3" s="295"/>
      <c r="F3" s="295"/>
      <c r="G3" s="296"/>
      <c r="H3" s="139"/>
    </row>
    <row r="4" spans="1:15" ht="12" x14ac:dyDescent="0.25">
      <c r="A4" s="294"/>
      <c r="B4" s="295"/>
      <c r="C4" s="295"/>
      <c r="D4" s="295"/>
      <c r="E4" s="295"/>
      <c r="F4" s="295"/>
      <c r="G4" s="296"/>
      <c r="H4" s="139"/>
      <c r="K4" s="140" t="s">
        <v>84</v>
      </c>
      <c r="L4" s="140" t="s">
        <v>85</v>
      </c>
    </row>
    <row r="5" spans="1:15" ht="24" customHeight="1" thickBot="1" x14ac:dyDescent="0.25">
      <c r="A5" s="294"/>
      <c r="B5" s="295"/>
      <c r="C5" s="295"/>
      <c r="D5" s="295"/>
      <c r="E5" s="295"/>
      <c r="F5" s="295"/>
      <c r="G5" s="296"/>
      <c r="H5" s="139"/>
      <c r="I5" s="141" t="s">
        <v>82</v>
      </c>
      <c r="J5" s="141">
        <f>IF(OR(I19=1,I21=1, I24=1),1,0)</f>
        <v>0</v>
      </c>
      <c r="K5" s="141">
        <f>IF(AND(I27=1,J5=1),1,0)</f>
        <v>0</v>
      </c>
      <c r="L5" s="141">
        <f>J5</f>
        <v>0</v>
      </c>
    </row>
    <row r="6" spans="1:15" ht="17.25" customHeight="1" thickBot="1" x14ac:dyDescent="0.3">
      <c r="A6" s="282" t="s">
        <v>177</v>
      </c>
      <c r="B6" s="283"/>
      <c r="C6" s="283"/>
      <c r="D6" s="283"/>
      <c r="E6" s="283"/>
      <c r="F6" s="283"/>
      <c r="G6" s="284"/>
      <c r="H6" s="142"/>
      <c r="I6" s="141" t="s">
        <v>83</v>
      </c>
      <c r="J6" s="141">
        <f>IF(OR(I20=1,I22=1),1,0)</f>
        <v>0</v>
      </c>
      <c r="K6" s="141">
        <f>IF(AND(I28=1,I27=1,J6=1),1,0)</f>
        <v>0</v>
      </c>
      <c r="L6" s="141">
        <f>IF(AND(I28=1,J6=1),1,0)</f>
        <v>0</v>
      </c>
      <c r="M6" s="142"/>
      <c r="N6" s="142"/>
    </row>
    <row r="7" spans="1:15" ht="12.6" thickBot="1" x14ac:dyDescent="0.3">
      <c r="A7" s="297" t="s">
        <v>187</v>
      </c>
      <c r="B7" s="298"/>
      <c r="C7" s="298"/>
      <c r="D7" s="298"/>
      <c r="E7" s="298"/>
      <c r="F7" s="298"/>
      <c r="G7" s="299"/>
      <c r="H7" s="143"/>
      <c r="I7" s="143"/>
      <c r="J7" s="141"/>
      <c r="K7" s="143"/>
      <c r="L7" s="143"/>
    </row>
    <row r="8" spans="1:15" ht="15" customHeight="1" thickBot="1" x14ac:dyDescent="0.25">
      <c r="A8" s="309" t="s">
        <v>29</v>
      </c>
      <c r="B8" s="310"/>
      <c r="C8" s="310"/>
      <c r="D8" s="310"/>
      <c r="E8" s="310"/>
      <c r="F8" s="310"/>
      <c r="G8" s="311"/>
      <c r="H8" s="144"/>
      <c r="I8" s="144"/>
      <c r="J8" s="144"/>
      <c r="K8" s="144"/>
      <c r="L8" s="144"/>
    </row>
    <row r="9" spans="1:15" ht="15.75" customHeight="1" x14ac:dyDescent="0.2">
      <c r="A9" s="145">
        <v>1</v>
      </c>
      <c r="B9" s="146" t="s">
        <v>30</v>
      </c>
      <c r="C9" s="276"/>
      <c r="D9" s="276"/>
      <c r="E9" s="276"/>
      <c r="F9" s="276"/>
      <c r="G9" s="276"/>
      <c r="H9" s="144"/>
      <c r="I9" s="144"/>
      <c r="J9" s="144"/>
      <c r="K9" s="144"/>
      <c r="L9" s="144"/>
    </row>
    <row r="10" spans="1:15" ht="12" x14ac:dyDescent="0.2">
      <c r="A10" s="147">
        <v>2</v>
      </c>
      <c r="B10" s="148" t="s">
        <v>43</v>
      </c>
      <c r="C10" s="149"/>
      <c r="D10" s="148" t="s">
        <v>52</v>
      </c>
      <c r="E10" s="285"/>
      <c r="F10" s="285"/>
      <c r="G10" s="285"/>
      <c r="H10" s="144"/>
      <c r="I10" s="144"/>
      <c r="J10" s="144"/>
      <c r="K10" s="144"/>
      <c r="L10" s="144"/>
    </row>
    <row r="11" spans="1:15" ht="15.75" customHeight="1" x14ac:dyDescent="0.2">
      <c r="A11" s="247">
        <v>3</v>
      </c>
      <c r="B11" s="300" t="s">
        <v>45</v>
      </c>
      <c r="C11" s="301"/>
      <c r="D11" s="301"/>
      <c r="E11" s="301"/>
      <c r="F11" s="301"/>
      <c r="G11" s="301"/>
      <c r="H11" s="144"/>
      <c r="I11" s="144"/>
      <c r="J11" s="144"/>
      <c r="K11" s="144"/>
      <c r="L11" s="144"/>
    </row>
    <row r="12" spans="1:15" ht="14.25" customHeight="1" x14ac:dyDescent="0.25">
      <c r="A12" s="247"/>
      <c r="B12" s="300"/>
      <c r="C12" s="301"/>
      <c r="D12" s="301"/>
      <c r="E12" s="301"/>
      <c r="F12" s="301"/>
      <c r="G12" s="301"/>
      <c r="H12" s="144"/>
      <c r="I12" s="144"/>
      <c r="J12" s="144">
        <f>IF(AND(I24=1,I27=1,I28=1),1,0)</f>
        <v>0</v>
      </c>
      <c r="K12" s="144">
        <f>IF(AND(I24=1,I28=1),1,0)</f>
        <v>0</v>
      </c>
      <c r="L12" s="144"/>
      <c r="M12" s="142"/>
      <c r="N12" s="142"/>
      <c r="O12" s="142"/>
    </row>
    <row r="13" spans="1:15" ht="17.25" customHeight="1" thickBot="1" x14ac:dyDescent="0.25">
      <c r="A13" s="247"/>
      <c r="B13" s="148" t="s">
        <v>44</v>
      </c>
      <c r="C13" s="301"/>
      <c r="D13" s="301"/>
      <c r="E13" s="301"/>
      <c r="F13" s="316"/>
      <c r="G13" s="316"/>
      <c r="H13" s="144"/>
      <c r="I13" s="150"/>
      <c r="J13" s="150">
        <f>K5</f>
        <v>0</v>
      </c>
      <c r="K13" s="150">
        <f>L5</f>
        <v>0</v>
      </c>
      <c r="L13" s="144">
        <f>IF(OR(J13=1,K13=1),1,0)</f>
        <v>0</v>
      </c>
    </row>
    <row r="14" spans="1:15" ht="30.75" customHeight="1" x14ac:dyDescent="0.25">
      <c r="A14" s="247"/>
      <c r="B14" s="247" t="s">
        <v>36</v>
      </c>
      <c r="C14" s="151" t="s">
        <v>37</v>
      </c>
      <c r="D14" s="286" t="s">
        <v>126</v>
      </c>
      <c r="E14" s="152"/>
      <c r="F14" s="243" t="s">
        <v>46</v>
      </c>
      <c r="G14" s="245"/>
      <c r="H14" s="140"/>
      <c r="I14" s="153">
        <f>IF(E14="x",1,0)</f>
        <v>0</v>
      </c>
      <c r="J14" s="153">
        <f>K6</f>
        <v>0</v>
      </c>
      <c r="K14" s="153">
        <f>L6</f>
        <v>0</v>
      </c>
      <c r="L14" s="144">
        <f>IF(OR(J14=1,K14=1),1,0)</f>
        <v>0</v>
      </c>
    </row>
    <row r="15" spans="1:15" ht="27" customHeight="1" thickBot="1" x14ac:dyDescent="0.3">
      <c r="A15" s="248"/>
      <c r="B15" s="248"/>
      <c r="C15" s="154" t="s">
        <v>108</v>
      </c>
      <c r="D15" s="287"/>
      <c r="E15" s="155"/>
      <c r="F15" s="244"/>
      <c r="G15" s="246"/>
      <c r="H15" s="144"/>
      <c r="I15" s="153">
        <f>IF(E15="x",1,0)</f>
        <v>0</v>
      </c>
      <c r="J15" s="150">
        <f>IF(OR(J12=1,J13=1,J14=1),1,0)</f>
        <v>0</v>
      </c>
      <c r="K15" s="150">
        <f>IF(OR(K12=1,K13=1,K14=1),1,0)</f>
        <v>0</v>
      </c>
      <c r="L15" s="144">
        <f>IF(OR(L13=1,L14=1),1,0)</f>
        <v>0</v>
      </c>
    </row>
    <row r="16" spans="1:15" ht="12" customHeight="1" x14ac:dyDescent="0.2">
      <c r="A16" s="257" t="s">
        <v>31</v>
      </c>
      <c r="B16" s="258"/>
      <c r="C16" s="258"/>
      <c r="D16" s="271" t="s">
        <v>166</v>
      </c>
      <c r="E16" s="271"/>
      <c r="F16" s="261"/>
      <c r="G16" s="262"/>
      <c r="H16" s="144"/>
      <c r="I16" s="150" t="b">
        <f>_xlfn.XOR(I14,I15)</f>
        <v>0</v>
      </c>
      <c r="J16" s="156">
        <f>IF(AND(I14=1,J15=1),1,0)</f>
        <v>0</v>
      </c>
      <c r="K16" s="156">
        <f>IF(AND(I15=1,K15=1),1,0)</f>
        <v>0</v>
      </c>
      <c r="L16" s="144"/>
    </row>
    <row r="17" spans="1:15" ht="6.9" customHeight="1" thickBot="1" x14ac:dyDescent="0.25">
      <c r="A17" s="259"/>
      <c r="B17" s="260"/>
      <c r="C17" s="260"/>
      <c r="D17" s="272"/>
      <c r="E17" s="272"/>
      <c r="F17" s="263"/>
      <c r="G17" s="264"/>
      <c r="H17" s="144"/>
      <c r="I17" s="150"/>
      <c r="J17" s="150"/>
      <c r="K17" s="150"/>
      <c r="L17" s="144"/>
    </row>
    <row r="18" spans="1:15" ht="32.1" customHeight="1" x14ac:dyDescent="0.25">
      <c r="A18" s="312" t="s">
        <v>0</v>
      </c>
      <c r="B18" s="313"/>
      <c r="C18" s="256" t="s">
        <v>2</v>
      </c>
      <c r="D18" s="256"/>
      <c r="E18" s="16" t="s">
        <v>130</v>
      </c>
      <c r="F18" s="107" t="s">
        <v>134</v>
      </c>
      <c r="G18" s="18" t="s">
        <v>41</v>
      </c>
      <c r="H18" s="157"/>
      <c r="I18" s="158"/>
      <c r="J18" s="150">
        <f>IF(AND(I24=1,I27=1,I28=1),1,0)</f>
        <v>0</v>
      </c>
      <c r="K18" s="150">
        <f>IF(AND(I24=1,I28=1),1,0)</f>
        <v>0</v>
      </c>
      <c r="L18" s="157">
        <f>IF(OR(J18=1,K18=1),1,0)</f>
        <v>0</v>
      </c>
    </row>
    <row r="19" spans="1:15" ht="15" customHeight="1" x14ac:dyDescent="0.25">
      <c r="A19" s="236">
        <v>4</v>
      </c>
      <c r="B19" s="277" t="s">
        <v>27</v>
      </c>
      <c r="C19" s="277"/>
      <c r="D19" s="159">
        <v>100</v>
      </c>
      <c r="E19" s="160"/>
      <c r="F19" s="161"/>
      <c r="G19" s="28"/>
      <c r="H19" s="157"/>
      <c r="I19" s="153">
        <f>IF(E19="x",1,0)</f>
        <v>0</v>
      </c>
      <c r="J19" s="153">
        <f>IF(OR(K19=1,K20=1,K21=1,K22=1),1,0)</f>
        <v>0</v>
      </c>
      <c r="K19" s="153"/>
      <c r="L19" s="157"/>
    </row>
    <row r="20" spans="1:15" ht="15" customHeight="1" x14ac:dyDescent="0.25">
      <c r="A20" s="236"/>
      <c r="B20" s="317" t="s">
        <v>32</v>
      </c>
      <c r="C20" s="317"/>
      <c r="D20" s="162">
        <v>80</v>
      </c>
      <c r="E20" s="160"/>
      <c r="F20" s="27"/>
      <c r="G20" s="163"/>
      <c r="H20" s="157"/>
      <c r="I20" s="153">
        <f>IF(E20="x",1,0)</f>
        <v>0</v>
      </c>
      <c r="J20" s="150">
        <f>IF(OR(J18=1,J19=1),1,0)</f>
        <v>0</v>
      </c>
      <c r="K20" s="153"/>
      <c r="L20" s="157"/>
    </row>
    <row r="21" spans="1:15" ht="15" customHeight="1" x14ac:dyDescent="0.25">
      <c r="A21" s="236">
        <v>5</v>
      </c>
      <c r="B21" s="277" t="s">
        <v>28</v>
      </c>
      <c r="C21" s="277"/>
      <c r="D21" s="159">
        <v>75</v>
      </c>
      <c r="E21" s="160"/>
      <c r="F21" s="27"/>
      <c r="G21" s="28"/>
      <c r="H21" s="157"/>
      <c r="I21" s="153">
        <f t="shared" ref="I21:I22" si="0">IF(E21="x",1,0)</f>
        <v>0</v>
      </c>
      <c r="J21" s="156">
        <f>IF(AND(I15=1,J20=1),1,0)</f>
        <v>0</v>
      </c>
      <c r="K21" s="153"/>
      <c r="L21" s="157"/>
    </row>
    <row r="22" spans="1:15" ht="15" customHeight="1" x14ac:dyDescent="0.25">
      <c r="A22" s="236"/>
      <c r="B22" s="317" t="s">
        <v>33</v>
      </c>
      <c r="C22" s="317"/>
      <c r="D22" s="162">
        <v>50</v>
      </c>
      <c r="E22" s="160"/>
      <c r="F22" s="27"/>
      <c r="G22" s="28"/>
      <c r="H22" s="144"/>
      <c r="I22" s="153">
        <f t="shared" si="0"/>
        <v>0</v>
      </c>
      <c r="J22" s="151">
        <f>IF(OR(J16=1,J21=1),1,0)</f>
        <v>0</v>
      </c>
      <c r="K22" s="153"/>
      <c r="L22" s="144"/>
    </row>
    <row r="23" spans="1:15" ht="15" customHeight="1" x14ac:dyDescent="0.2">
      <c r="A23" s="268" t="s">
        <v>8</v>
      </c>
      <c r="B23" s="269"/>
      <c r="C23" s="269"/>
      <c r="D23" s="269"/>
      <c r="E23" s="269"/>
      <c r="F23" s="269"/>
      <c r="G23" s="270"/>
      <c r="H23" s="157"/>
      <c r="I23" s="158"/>
      <c r="J23" s="158">
        <f>IF(J16=0,0,D19*I19+D20*I20+D21*I21+D22*I22+D24*I24+D28*I28)*I27*I16</f>
        <v>0</v>
      </c>
      <c r="K23" s="158">
        <f>IF(K16=0,0,D19*I19+D20*I20+D21*I21+D22*I22+D24*I24+D28*I28)*I16</f>
        <v>0</v>
      </c>
      <c r="L23" s="157"/>
    </row>
    <row r="24" spans="1:15" ht="12" customHeight="1" x14ac:dyDescent="0.25">
      <c r="A24" s="236">
        <v>6</v>
      </c>
      <c r="B24" s="251" t="s">
        <v>17</v>
      </c>
      <c r="C24" s="251"/>
      <c r="D24" s="252">
        <v>40</v>
      </c>
      <c r="E24" s="253"/>
      <c r="F24" s="349"/>
      <c r="G24" s="315"/>
      <c r="H24" s="157"/>
      <c r="I24" s="153">
        <f>IF(E24="x",1,0)</f>
        <v>0</v>
      </c>
      <c r="J24" s="158">
        <f>IF(J23&gt;250,250,J23)</f>
        <v>0</v>
      </c>
      <c r="K24" s="158">
        <f>IF(K23&gt;250,250,K23)</f>
        <v>0</v>
      </c>
      <c r="L24" s="157"/>
    </row>
    <row r="25" spans="1:15" ht="5.0999999999999996" customHeight="1" x14ac:dyDescent="0.2">
      <c r="A25" s="236"/>
      <c r="B25" s="251"/>
      <c r="C25" s="251"/>
      <c r="D25" s="252"/>
      <c r="E25" s="253"/>
      <c r="F25" s="349"/>
      <c r="G25" s="315"/>
      <c r="H25" s="144"/>
      <c r="I25" s="150"/>
      <c r="J25" s="158"/>
      <c r="K25" s="150"/>
      <c r="L25" s="144"/>
    </row>
    <row r="26" spans="1:15" ht="15" customHeight="1" x14ac:dyDescent="0.25">
      <c r="A26" s="268" t="s">
        <v>34</v>
      </c>
      <c r="B26" s="269"/>
      <c r="C26" s="269"/>
      <c r="D26" s="269"/>
      <c r="E26" s="269"/>
      <c r="F26" s="269"/>
      <c r="G26" s="270"/>
      <c r="H26" s="157"/>
      <c r="I26" s="158"/>
      <c r="J26" s="158">
        <f>IF(J24&gt;250,250,J24)</f>
        <v>0</v>
      </c>
      <c r="K26" s="158">
        <f>IF(K24&gt;250,250,K24)</f>
        <v>0</v>
      </c>
      <c r="L26" s="157"/>
      <c r="N26" s="142"/>
      <c r="O26" s="142"/>
    </row>
    <row r="27" spans="1:15" ht="41.1" customHeight="1" x14ac:dyDescent="0.25">
      <c r="A27" s="164">
        <v>7</v>
      </c>
      <c r="B27" s="277" t="s">
        <v>35</v>
      </c>
      <c r="C27" s="277"/>
      <c r="D27" s="165" t="s">
        <v>135</v>
      </c>
      <c r="E27" s="160"/>
      <c r="F27" s="27"/>
      <c r="G27" s="28"/>
      <c r="H27" s="157"/>
      <c r="I27" s="153">
        <f>IF(E27="x",1,0)</f>
        <v>0</v>
      </c>
      <c r="J27" s="158"/>
      <c r="K27" s="153"/>
      <c r="L27" s="157"/>
    </row>
    <row r="28" spans="1:15" ht="15" customHeight="1" thickBot="1" x14ac:dyDescent="0.3">
      <c r="A28" s="166">
        <v>8</v>
      </c>
      <c r="B28" s="278" t="s">
        <v>94</v>
      </c>
      <c r="C28" s="278"/>
      <c r="D28" s="167">
        <v>75</v>
      </c>
      <c r="E28" s="168"/>
      <c r="F28" s="169"/>
      <c r="G28" s="170"/>
      <c r="H28" s="171"/>
      <c r="I28" s="153">
        <f>IF(E28="x",1,0)</f>
        <v>0</v>
      </c>
      <c r="J28" s="172"/>
      <c r="K28" s="153"/>
      <c r="L28" s="171"/>
    </row>
    <row r="29" spans="1:15" ht="21.9" customHeight="1" thickBot="1" x14ac:dyDescent="0.3">
      <c r="A29" s="279" t="s">
        <v>39</v>
      </c>
      <c r="B29" s="280"/>
      <c r="C29" s="280"/>
      <c r="D29" s="281"/>
      <c r="E29" s="358" t="str">
        <f>IF(I14=1,J29,IF(I15=1,K29,""))</f>
        <v/>
      </c>
      <c r="F29" s="359"/>
      <c r="G29" s="360"/>
      <c r="I29" s="173"/>
      <c r="J29" s="174">
        <f>IF(J24=0,J26,J24)</f>
        <v>0</v>
      </c>
      <c r="K29" s="174">
        <f>IF(K24=0,K26,K24)</f>
        <v>0</v>
      </c>
    </row>
    <row r="30" spans="1:15" ht="81" customHeight="1" x14ac:dyDescent="0.25">
      <c r="A30" s="350" t="s">
        <v>109</v>
      </c>
      <c r="B30" s="351"/>
      <c r="C30" s="175" t="s">
        <v>47</v>
      </c>
      <c r="D30" s="176" t="s">
        <v>95</v>
      </c>
      <c r="E30" s="177" t="s">
        <v>20</v>
      </c>
      <c r="F30" s="178" t="s">
        <v>144</v>
      </c>
      <c r="G30" s="274"/>
      <c r="I30" s="144">
        <f>IF(OR(D33&gt;0,D34&gt;0,D35&gt;0,D36&gt;0,D37&gt;0),1,0)</f>
        <v>0</v>
      </c>
      <c r="J30" s="144">
        <f>IF(OR(D33&gt;0,D34&gt;0,D35&gt;0,D36&gt;0,D37&gt;0),1,0)</f>
        <v>0</v>
      </c>
    </row>
    <row r="31" spans="1:15" ht="42" customHeight="1" x14ac:dyDescent="0.2">
      <c r="A31" s="352" t="s">
        <v>142</v>
      </c>
      <c r="B31" s="353"/>
      <c r="C31" s="354"/>
      <c r="D31" s="179"/>
      <c r="E31" s="180"/>
      <c r="F31" s="181" t="str">
        <f>IF(AND(D31&lt;&gt;0,E31&lt;&gt;0),+E31-D31-1,"")</f>
        <v/>
      </c>
      <c r="G31" s="275"/>
      <c r="I31" s="182">
        <f>IF(AND(D31&gt;0,E31&gt;0,L15=1,I30=1,F31&gt;=3),1,0)</f>
        <v>0</v>
      </c>
      <c r="J31" s="182">
        <f>IF(AND(L18=1,J30=1,F31&gt;=5),1,0)</f>
        <v>0</v>
      </c>
    </row>
    <row r="32" spans="1:15" ht="116.25" customHeight="1" x14ac:dyDescent="0.25">
      <c r="A32" s="302" t="s">
        <v>147</v>
      </c>
      <c r="B32" s="303"/>
      <c r="C32" s="304"/>
      <c r="D32" s="183" t="s">
        <v>21</v>
      </c>
      <c r="E32" s="184" t="s">
        <v>22</v>
      </c>
      <c r="F32" s="54" t="s">
        <v>134</v>
      </c>
      <c r="G32" s="185" t="s">
        <v>41</v>
      </c>
      <c r="I32" s="182" t="b">
        <f>IF(I31=1,(D33*16)+(D34*8)+(D35*5)+(D36*16)+(D37*8)+(D38*0.5))</f>
        <v>0</v>
      </c>
      <c r="J32" s="182" t="b">
        <f>IF(J31=1,D33*16+D34*8+D35*5+D36*16+D37*8+D38*0.5)</f>
        <v>0</v>
      </c>
    </row>
    <row r="33" spans="1:54" s="191" customFormat="1" ht="36.9" customHeight="1" x14ac:dyDescent="0.25">
      <c r="A33" s="186">
        <v>9</v>
      </c>
      <c r="B33" s="187" t="s">
        <v>178</v>
      </c>
      <c r="C33" s="62" t="s">
        <v>92</v>
      </c>
      <c r="D33" s="188"/>
      <c r="E33" s="189">
        <f>D33*16</f>
        <v>0</v>
      </c>
      <c r="F33" s="190"/>
      <c r="G33" s="22"/>
      <c r="I33" s="192">
        <f>IF(I32&gt;250,250,I32)</f>
        <v>250</v>
      </c>
      <c r="J33" s="192">
        <f>IF(J32&gt;250,250,J32)</f>
        <v>250</v>
      </c>
      <c r="Q33" s="288"/>
      <c r="R33" s="288"/>
      <c r="S33" s="288"/>
      <c r="T33" s="288"/>
      <c r="U33" s="288"/>
      <c r="V33" s="288"/>
      <c r="W33" s="288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</row>
    <row r="34" spans="1:54" s="191" customFormat="1" ht="38.1" customHeight="1" x14ac:dyDescent="0.25">
      <c r="A34" s="193">
        <v>10</v>
      </c>
      <c r="B34" s="194" t="s">
        <v>179</v>
      </c>
      <c r="C34" s="11" t="s">
        <v>87</v>
      </c>
      <c r="D34" s="195"/>
      <c r="E34" s="189">
        <f>D34*8</f>
        <v>0</v>
      </c>
      <c r="F34" s="196"/>
      <c r="G34" s="39"/>
      <c r="I34" s="192" t="str">
        <f>IF(SUM(D33:D38)&gt;F31,"SOBREPOSIÇÃO DE ANOS DE EXPERIÊNCIA",I35)</f>
        <v>TEMPO DE EXPERIÊNCIA INSUFICIENTE NA ÁREA DA DISCIPLINA</v>
      </c>
      <c r="J34" s="192" t="str">
        <f>IF(SUM(D33:D38)&gt;F31,"SOBREPOSIÇÃO DE ANOS DE EXPERIÊNCIA",J35)</f>
        <v>TEMPO DE EXPERIÊNCIA INSUFICIENTE NA ÁREA DA DISCIPLINA</v>
      </c>
      <c r="Q34" s="288"/>
      <c r="R34" s="288"/>
      <c r="S34" s="288"/>
      <c r="T34" s="288"/>
      <c r="U34" s="288"/>
      <c r="V34" s="288"/>
      <c r="W34" s="288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</row>
    <row r="35" spans="1:54" s="191" customFormat="1" ht="30" customHeight="1" x14ac:dyDescent="0.2">
      <c r="A35" s="193">
        <v>11</v>
      </c>
      <c r="B35" s="194" t="s">
        <v>77</v>
      </c>
      <c r="C35" s="11" t="s">
        <v>88</v>
      </c>
      <c r="D35" s="195"/>
      <c r="E35" s="189">
        <f>D35*5</f>
        <v>0</v>
      </c>
      <c r="F35" s="196"/>
      <c r="G35" s="39"/>
      <c r="I35" s="191" t="str">
        <f>IF(SUM(D33:D37)&lt;3,"TEMPO DE EXPERIÊNCIA INSUFICIENTE NA ÁREA DA DISCIPLINA", I33)</f>
        <v>TEMPO DE EXPERIÊNCIA INSUFICIENTE NA ÁREA DA DISCIPLINA</v>
      </c>
      <c r="J35" s="191" t="str">
        <f>IF(SUM(D33:D37)&lt;5,"TEMPO DE EXPERIÊNCIA INSUFICIENTE NA ÁREA DA DISCIPLINA",J33)</f>
        <v>TEMPO DE EXPERIÊNCIA INSUFICIENTE NA ÁREA DA DISCIPLINA</v>
      </c>
      <c r="Q35" s="288"/>
      <c r="R35" s="288"/>
      <c r="S35" s="288"/>
      <c r="T35" s="288"/>
      <c r="U35" s="288"/>
      <c r="V35" s="288"/>
      <c r="W35" s="288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</row>
    <row r="36" spans="1:54" s="191" customFormat="1" ht="30" customHeight="1" x14ac:dyDescent="0.2">
      <c r="A36" s="193">
        <v>11</v>
      </c>
      <c r="B36" s="197" t="s">
        <v>90</v>
      </c>
      <c r="C36" s="11" t="s">
        <v>92</v>
      </c>
      <c r="D36" s="195"/>
      <c r="E36" s="189">
        <f>D36*16</f>
        <v>0</v>
      </c>
      <c r="F36" s="196"/>
      <c r="G36" s="39"/>
      <c r="Q36" s="288"/>
      <c r="R36" s="288"/>
      <c r="S36" s="288"/>
      <c r="T36" s="288"/>
      <c r="U36" s="288"/>
      <c r="V36" s="288"/>
      <c r="W36" s="288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</row>
    <row r="37" spans="1:54" s="191" customFormat="1" ht="30" customHeight="1" x14ac:dyDescent="0.2">
      <c r="A37" s="193">
        <v>12</v>
      </c>
      <c r="B37" s="197" t="s">
        <v>19</v>
      </c>
      <c r="C37" s="11" t="s">
        <v>87</v>
      </c>
      <c r="D37" s="195"/>
      <c r="E37" s="189">
        <f>D37*8</f>
        <v>0</v>
      </c>
      <c r="F37" s="196"/>
      <c r="G37" s="39"/>
      <c r="Q37" s="288"/>
      <c r="R37" s="288"/>
      <c r="S37" s="288"/>
      <c r="T37" s="288"/>
      <c r="U37" s="288"/>
      <c r="V37" s="288"/>
      <c r="W37" s="288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</row>
    <row r="38" spans="1:54" s="191" customFormat="1" ht="30" customHeight="1" thickBot="1" x14ac:dyDescent="0.25">
      <c r="A38" s="193">
        <v>13</v>
      </c>
      <c r="B38" s="187" t="s">
        <v>91</v>
      </c>
      <c r="C38" s="11" t="s">
        <v>107</v>
      </c>
      <c r="D38" s="195"/>
      <c r="E38" s="198">
        <f>D38*0.5</f>
        <v>0</v>
      </c>
      <c r="F38" s="199"/>
      <c r="G38" s="122"/>
      <c r="Q38" s="288"/>
      <c r="R38" s="288"/>
      <c r="S38" s="288"/>
      <c r="T38" s="288"/>
      <c r="U38" s="288"/>
      <c r="V38" s="288"/>
      <c r="W38" s="288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</row>
    <row r="39" spans="1:54" ht="26.1" customHeight="1" thickBot="1" x14ac:dyDescent="0.25">
      <c r="A39" s="265" t="s">
        <v>40</v>
      </c>
      <c r="B39" s="266"/>
      <c r="C39" s="266"/>
      <c r="D39" s="267"/>
      <c r="E39" s="355" t="str">
        <f>IF(I31=1,I34,IF(J31=1,J34,"NÃO ATENDE A NENHUMA CONDIÇÃO DO EDITAL"))</f>
        <v>NÃO ATENDE A NENHUMA CONDIÇÃO DO EDITAL</v>
      </c>
      <c r="F39" s="356"/>
      <c r="G39" s="357"/>
    </row>
    <row r="40" spans="1:54" ht="12" customHeight="1" thickBot="1" x14ac:dyDescent="0.25">
      <c r="A40" s="306"/>
      <c r="B40" s="288"/>
      <c r="C40" s="288"/>
      <c r="D40" s="288"/>
      <c r="E40" s="288"/>
      <c r="F40" s="288"/>
      <c r="G40" s="307"/>
    </row>
    <row r="41" spans="1:54" ht="45" customHeight="1" thickBot="1" x14ac:dyDescent="0.25">
      <c r="A41" s="254" t="s">
        <v>141</v>
      </c>
      <c r="B41" s="255"/>
      <c r="C41" s="255"/>
      <c r="D41" s="249" t="s">
        <v>164</v>
      </c>
      <c r="E41" s="249"/>
      <c r="F41" s="249"/>
      <c r="G41" s="250"/>
      <c r="H41" s="144"/>
      <c r="I41" s="182"/>
      <c r="J41" s="144"/>
      <c r="K41" s="144"/>
      <c r="L41" s="144"/>
      <c r="O41" s="200"/>
      <c r="P41" s="200"/>
    </row>
    <row r="42" spans="1:54" ht="51.9" customHeight="1" thickBot="1" x14ac:dyDescent="0.3">
      <c r="A42" s="361">
        <v>14</v>
      </c>
      <c r="B42" s="305" t="s">
        <v>167</v>
      </c>
      <c r="C42" s="305" t="s">
        <v>180</v>
      </c>
      <c r="D42" s="67" t="s">
        <v>4</v>
      </c>
      <c r="E42" s="68" t="s">
        <v>3</v>
      </c>
      <c r="F42" s="78" t="s">
        <v>134</v>
      </c>
      <c r="G42" s="18" t="s">
        <v>41</v>
      </c>
      <c r="H42" s="141"/>
      <c r="J42" s="141"/>
      <c r="K42" s="141"/>
      <c r="L42" s="141"/>
      <c r="O42" s="200"/>
      <c r="P42" s="200"/>
    </row>
    <row r="43" spans="1:54" ht="35.1" customHeight="1" x14ac:dyDescent="0.2">
      <c r="A43" s="362"/>
      <c r="B43" s="237"/>
      <c r="C43" s="237"/>
      <c r="D43" s="119"/>
      <c r="E43" s="201">
        <f>IF(D43/8&gt;9,10,D43/8)</f>
        <v>0</v>
      </c>
      <c r="F43" s="85"/>
      <c r="G43" s="90"/>
      <c r="I43" s="144"/>
      <c r="O43" s="200"/>
      <c r="P43" s="200"/>
    </row>
    <row r="44" spans="1:54" ht="51.9" customHeight="1" thickBot="1" x14ac:dyDescent="0.25">
      <c r="A44" s="166">
        <v>15</v>
      </c>
      <c r="B44" s="62" t="s">
        <v>103</v>
      </c>
      <c r="C44" s="62" t="s">
        <v>110</v>
      </c>
      <c r="D44" s="202"/>
      <c r="E44" s="203">
        <f>IF(D44&gt;100,50,IF(D44&gt;=4,0.5*D44,0))</f>
        <v>0</v>
      </c>
      <c r="F44" s="65"/>
      <c r="G44" s="44"/>
      <c r="H44" s="144"/>
      <c r="I44" s="144"/>
      <c r="J44" s="144"/>
      <c r="K44" s="144"/>
      <c r="L44" s="144"/>
      <c r="O44" s="200"/>
      <c r="P44" s="200"/>
    </row>
    <row r="45" spans="1:54" ht="24.6" thickBot="1" x14ac:dyDescent="0.3">
      <c r="A45" s="289" t="s">
        <v>127</v>
      </c>
      <c r="B45" s="290"/>
      <c r="C45" s="75" t="s">
        <v>5</v>
      </c>
      <c r="D45" s="76" t="s">
        <v>139</v>
      </c>
      <c r="E45" s="204" t="s">
        <v>111</v>
      </c>
      <c r="F45" s="78" t="s">
        <v>134</v>
      </c>
      <c r="G45" s="79" t="s">
        <v>41</v>
      </c>
      <c r="H45" s="144"/>
      <c r="I45" s="205"/>
      <c r="J45" s="144"/>
      <c r="K45" s="144"/>
      <c r="L45" s="144"/>
      <c r="O45" s="200"/>
      <c r="P45" s="200"/>
    </row>
    <row r="46" spans="1:54" ht="30" customHeight="1" x14ac:dyDescent="0.2">
      <c r="A46" s="308">
        <v>16</v>
      </c>
      <c r="B46" s="305" t="s">
        <v>58</v>
      </c>
      <c r="C46" s="9" t="s">
        <v>124</v>
      </c>
      <c r="D46" s="206"/>
      <c r="E46" s="207">
        <f>D46*5</f>
        <v>0</v>
      </c>
      <c r="F46" s="83"/>
      <c r="G46" s="88"/>
      <c r="H46" s="144"/>
      <c r="I46" s="144"/>
      <c r="J46" s="144"/>
      <c r="K46" s="144"/>
      <c r="L46" s="144"/>
      <c r="O46" s="200"/>
      <c r="P46" s="200"/>
    </row>
    <row r="47" spans="1:54" ht="38.25" customHeight="1" x14ac:dyDescent="0.2">
      <c r="A47" s="236"/>
      <c r="B47" s="237"/>
      <c r="C47" s="11" t="s">
        <v>54</v>
      </c>
      <c r="D47" s="208"/>
      <c r="E47" s="189">
        <f>IF(D47&gt;5,12.5,D47*2.5)</f>
        <v>0</v>
      </c>
      <c r="F47" s="85"/>
      <c r="G47" s="90"/>
      <c r="H47" s="144"/>
      <c r="I47" s="144"/>
      <c r="J47" s="144"/>
      <c r="K47" s="144"/>
      <c r="L47" s="144"/>
      <c r="O47" s="200"/>
      <c r="P47" s="200"/>
    </row>
    <row r="48" spans="1:54" ht="27.9" customHeight="1" x14ac:dyDescent="0.2">
      <c r="A48" s="236">
        <v>17</v>
      </c>
      <c r="B48" s="237" t="s">
        <v>59</v>
      </c>
      <c r="C48" s="237" t="s">
        <v>125</v>
      </c>
      <c r="D48" s="239"/>
      <c r="E48" s="240">
        <f>IF(D48&gt;5,12.5,D48*2.5)</f>
        <v>0</v>
      </c>
      <c r="F48" s="314"/>
      <c r="G48" s="238"/>
      <c r="H48" s="144"/>
      <c r="I48" s="144"/>
      <c r="J48" s="144"/>
      <c r="K48" s="144"/>
      <c r="L48" s="144"/>
      <c r="O48" s="200"/>
      <c r="P48" s="200"/>
    </row>
    <row r="49" spans="1:16" ht="9" customHeight="1" x14ac:dyDescent="0.2">
      <c r="A49" s="236"/>
      <c r="B49" s="237"/>
      <c r="C49" s="237"/>
      <c r="D49" s="239"/>
      <c r="E49" s="240"/>
      <c r="F49" s="314"/>
      <c r="G49" s="238"/>
      <c r="H49" s="144"/>
      <c r="I49" s="144"/>
      <c r="J49" s="144"/>
      <c r="K49" s="144"/>
      <c r="L49" s="144"/>
      <c r="O49" s="200"/>
      <c r="P49" s="200"/>
    </row>
    <row r="50" spans="1:16" ht="53.1" customHeight="1" x14ac:dyDescent="0.2">
      <c r="A50" s="236">
        <v>18</v>
      </c>
      <c r="B50" s="237" t="s">
        <v>60</v>
      </c>
      <c r="C50" s="11" t="s">
        <v>101</v>
      </c>
      <c r="D50" s="208"/>
      <c r="E50" s="189">
        <f>IF(D50&gt;5,25,D50*5)</f>
        <v>0</v>
      </c>
      <c r="F50" s="85"/>
      <c r="G50" s="90"/>
      <c r="H50" s="144"/>
      <c r="I50" s="144"/>
      <c r="J50" s="144"/>
      <c r="K50" s="144"/>
      <c r="L50" s="144"/>
      <c r="O50" s="200"/>
      <c r="P50" s="200"/>
    </row>
    <row r="51" spans="1:16" ht="53.25" customHeight="1" x14ac:dyDescent="0.2">
      <c r="A51" s="236"/>
      <c r="B51" s="237"/>
      <c r="C51" s="237" t="s">
        <v>153</v>
      </c>
      <c r="D51" s="239"/>
      <c r="E51" s="240">
        <f>IF(D51&gt;5,12.5,D51*2.5)</f>
        <v>0</v>
      </c>
      <c r="F51" s="314"/>
      <c r="G51" s="238"/>
      <c r="H51" s="144"/>
      <c r="I51" s="144"/>
      <c r="J51" s="144"/>
      <c r="K51" s="144"/>
      <c r="L51" s="144"/>
      <c r="O51" s="200"/>
      <c r="P51" s="200"/>
    </row>
    <row r="52" spans="1:16" ht="2.1" customHeight="1" x14ac:dyDescent="0.2">
      <c r="A52" s="236"/>
      <c r="B52" s="237"/>
      <c r="C52" s="237"/>
      <c r="D52" s="239"/>
      <c r="E52" s="240"/>
      <c r="F52" s="314"/>
      <c r="G52" s="238"/>
      <c r="H52" s="144"/>
      <c r="I52" s="144"/>
      <c r="J52" s="144"/>
      <c r="K52" s="144"/>
      <c r="L52" s="144"/>
      <c r="O52" s="200"/>
      <c r="P52" s="200"/>
    </row>
    <row r="53" spans="1:16" ht="45.9" customHeight="1" x14ac:dyDescent="0.2">
      <c r="A53" s="236">
        <v>19</v>
      </c>
      <c r="B53" s="237" t="s">
        <v>61</v>
      </c>
      <c r="C53" s="237" t="s">
        <v>104</v>
      </c>
      <c r="D53" s="239"/>
      <c r="E53" s="240">
        <f>IF(D53&gt;5,10,D53*2)</f>
        <v>0</v>
      </c>
      <c r="F53" s="314"/>
      <c r="G53" s="238"/>
      <c r="H53" s="144"/>
      <c r="I53" s="141"/>
      <c r="J53" s="144"/>
      <c r="K53" s="144"/>
      <c r="L53" s="144"/>
      <c r="O53" s="200"/>
      <c r="P53" s="200"/>
    </row>
    <row r="54" spans="1:16" ht="27.9" hidden="1" customHeight="1" x14ac:dyDescent="0.2">
      <c r="A54" s="236"/>
      <c r="B54" s="237"/>
      <c r="C54" s="237"/>
      <c r="D54" s="239"/>
      <c r="E54" s="240"/>
      <c r="F54" s="314"/>
      <c r="G54" s="238"/>
      <c r="H54" s="141"/>
      <c r="I54" s="144"/>
      <c r="J54" s="141"/>
      <c r="K54" s="141"/>
      <c r="L54" s="141"/>
      <c r="O54" s="200"/>
      <c r="P54" s="200"/>
    </row>
    <row r="55" spans="1:16" ht="37.5" customHeight="1" thickBot="1" x14ac:dyDescent="0.25">
      <c r="A55" s="241"/>
      <c r="B55" s="242"/>
      <c r="C55" s="62" t="s">
        <v>105</v>
      </c>
      <c r="D55" s="209"/>
      <c r="E55" s="198">
        <f>IF(D55&gt;5,5,D55*1)</f>
        <v>0</v>
      </c>
      <c r="F55" s="65"/>
      <c r="G55" s="44"/>
      <c r="H55" s="144"/>
      <c r="I55" s="141"/>
      <c r="J55" s="144"/>
      <c r="K55" s="144"/>
      <c r="L55" s="144"/>
      <c r="O55" s="200"/>
      <c r="P55" s="200"/>
    </row>
    <row r="56" spans="1:16" ht="42" customHeight="1" thickBot="1" x14ac:dyDescent="0.3">
      <c r="A56" s="289" t="s">
        <v>140</v>
      </c>
      <c r="B56" s="290"/>
      <c r="C56" s="75" t="s">
        <v>5</v>
      </c>
      <c r="D56" s="76" t="s">
        <v>6</v>
      </c>
      <c r="E56" s="210" t="s">
        <v>111</v>
      </c>
      <c r="F56" s="78" t="s">
        <v>134</v>
      </c>
      <c r="G56" s="211" t="s">
        <v>41</v>
      </c>
      <c r="H56" s="141"/>
      <c r="I56" s="144"/>
      <c r="J56" s="141"/>
      <c r="K56" s="141"/>
      <c r="L56" s="141"/>
      <c r="O56" s="200"/>
      <c r="P56" s="200"/>
    </row>
    <row r="57" spans="1:16" ht="40.5" customHeight="1" x14ac:dyDescent="0.2">
      <c r="A57" s="212">
        <v>20</v>
      </c>
      <c r="B57" s="213" t="s">
        <v>9</v>
      </c>
      <c r="C57" s="213" t="s">
        <v>23</v>
      </c>
      <c r="D57" s="214"/>
      <c r="E57" s="207">
        <f>IF(D57&gt;5,25,D57*5)</f>
        <v>0</v>
      </c>
      <c r="F57" s="83"/>
      <c r="G57" s="88"/>
      <c r="H57" s="144"/>
      <c r="I57" s="144"/>
      <c r="J57" s="144"/>
      <c r="K57" s="144"/>
      <c r="L57" s="144"/>
      <c r="O57" s="200"/>
      <c r="P57" s="200"/>
    </row>
    <row r="58" spans="1:16" ht="41.25" customHeight="1" x14ac:dyDescent="0.2">
      <c r="A58" s="164">
        <v>21</v>
      </c>
      <c r="B58" s="215" t="s">
        <v>10</v>
      </c>
      <c r="C58" s="215" t="s">
        <v>25</v>
      </c>
      <c r="D58" s="216"/>
      <c r="E58" s="189">
        <f>IF(D58&gt;5,10,D58*2)</f>
        <v>0</v>
      </c>
      <c r="F58" s="86"/>
      <c r="G58" s="89"/>
      <c r="H58" s="144"/>
      <c r="I58" s="144"/>
      <c r="J58" s="144"/>
      <c r="K58" s="144"/>
      <c r="L58" s="144"/>
      <c r="O58" s="200"/>
      <c r="P58" s="200"/>
    </row>
    <row r="59" spans="1:16" ht="42" customHeight="1" x14ac:dyDescent="0.2">
      <c r="A59" s="164">
        <v>22</v>
      </c>
      <c r="B59" s="215" t="s">
        <v>11</v>
      </c>
      <c r="C59" s="215" t="s">
        <v>106</v>
      </c>
      <c r="D59" s="216"/>
      <c r="E59" s="189">
        <f>IF(D59&gt;5,20,D59*4)</f>
        <v>0</v>
      </c>
      <c r="F59" s="85"/>
      <c r="G59" s="90"/>
      <c r="H59" s="144"/>
      <c r="I59" s="144"/>
      <c r="J59" s="144"/>
      <c r="K59" s="144"/>
      <c r="L59" s="144"/>
      <c r="O59" s="200"/>
      <c r="P59" s="200"/>
    </row>
    <row r="60" spans="1:16" ht="42.75" customHeight="1" x14ac:dyDescent="0.2">
      <c r="A60" s="164">
        <v>23</v>
      </c>
      <c r="B60" s="215" t="s">
        <v>12</v>
      </c>
      <c r="C60" s="215" t="s">
        <v>25</v>
      </c>
      <c r="D60" s="216"/>
      <c r="E60" s="189">
        <f>IF(D60&gt;5,10,D60*2)</f>
        <v>0</v>
      </c>
      <c r="F60" s="85"/>
      <c r="G60" s="90"/>
      <c r="H60" s="144"/>
      <c r="I60" s="141"/>
      <c r="J60" s="144"/>
      <c r="K60" s="144"/>
      <c r="L60" s="144"/>
      <c r="O60" s="200"/>
      <c r="P60" s="200"/>
    </row>
    <row r="61" spans="1:16" ht="44.25" customHeight="1" x14ac:dyDescent="0.2">
      <c r="A61" s="164">
        <v>24</v>
      </c>
      <c r="B61" s="215" t="s">
        <v>13</v>
      </c>
      <c r="C61" s="215" t="s">
        <v>24</v>
      </c>
      <c r="D61" s="216"/>
      <c r="E61" s="189">
        <f>IF(D61&gt;5,5,D61*1)</f>
        <v>0</v>
      </c>
      <c r="F61" s="85"/>
      <c r="G61" s="90"/>
      <c r="H61" s="141"/>
      <c r="I61" s="144"/>
      <c r="J61" s="141"/>
      <c r="K61" s="141"/>
      <c r="L61" s="141"/>
      <c r="O61" s="200"/>
      <c r="P61" s="200"/>
    </row>
    <row r="62" spans="1:16" ht="41.25" customHeight="1" thickBot="1" x14ac:dyDescent="0.25">
      <c r="A62" s="166">
        <v>25</v>
      </c>
      <c r="B62" s="217" t="s">
        <v>1</v>
      </c>
      <c r="C62" s="217" t="s">
        <v>14</v>
      </c>
      <c r="D62" s="218"/>
      <c r="E62" s="198">
        <f>IF(D62&gt;5,2.5,D62*0.5)</f>
        <v>0</v>
      </c>
      <c r="F62" s="65"/>
      <c r="G62" s="44"/>
      <c r="H62" s="144"/>
      <c r="I62" s="141"/>
      <c r="J62" s="144"/>
      <c r="K62" s="144"/>
      <c r="L62" s="144"/>
      <c r="O62" s="200"/>
      <c r="P62" s="200"/>
    </row>
    <row r="63" spans="1:16" ht="41.1" customHeight="1" thickBot="1" x14ac:dyDescent="0.3">
      <c r="A63" s="289" t="s">
        <v>64</v>
      </c>
      <c r="B63" s="290"/>
      <c r="C63" s="75" t="s">
        <v>5</v>
      </c>
      <c r="D63" s="76" t="s">
        <v>6</v>
      </c>
      <c r="E63" s="75" t="s">
        <v>111</v>
      </c>
      <c r="F63" s="78" t="s">
        <v>134</v>
      </c>
      <c r="G63" s="211" t="s">
        <v>41</v>
      </c>
      <c r="H63" s="141"/>
      <c r="I63" s="144"/>
      <c r="J63" s="141"/>
      <c r="K63" s="141"/>
      <c r="L63" s="141"/>
      <c r="O63" s="200"/>
      <c r="P63" s="200"/>
    </row>
    <row r="64" spans="1:16" ht="51" customHeight="1" x14ac:dyDescent="0.2">
      <c r="A64" s="308">
        <v>26</v>
      </c>
      <c r="B64" s="305" t="s">
        <v>181</v>
      </c>
      <c r="C64" s="219" t="s">
        <v>112</v>
      </c>
      <c r="D64" s="214"/>
      <c r="E64" s="207">
        <f>D64*2.5</f>
        <v>0</v>
      </c>
      <c r="F64" s="83"/>
      <c r="G64" s="88"/>
      <c r="H64" s="141"/>
      <c r="I64" s="144"/>
      <c r="J64" s="141"/>
      <c r="K64" s="141"/>
      <c r="L64" s="141"/>
      <c r="O64" s="200"/>
      <c r="P64" s="200"/>
    </row>
    <row r="65" spans="1:16" ht="39.9" customHeight="1" x14ac:dyDescent="0.2">
      <c r="A65" s="236"/>
      <c r="B65" s="237"/>
      <c r="C65" s="220" t="s">
        <v>113</v>
      </c>
      <c r="D65" s="216"/>
      <c r="E65" s="189">
        <f>D65*2</f>
        <v>0</v>
      </c>
      <c r="F65" s="86"/>
      <c r="G65" s="89"/>
      <c r="H65" s="141"/>
      <c r="I65" s="144"/>
      <c r="J65" s="141"/>
      <c r="K65" s="141"/>
      <c r="L65" s="141"/>
      <c r="O65" s="200"/>
      <c r="P65" s="200"/>
    </row>
    <row r="66" spans="1:16" ht="51" customHeight="1" x14ac:dyDescent="0.2">
      <c r="A66" s="236"/>
      <c r="B66" s="237"/>
      <c r="C66" s="220" t="s">
        <v>48</v>
      </c>
      <c r="D66" s="216"/>
      <c r="E66" s="189">
        <f>D66*2.5</f>
        <v>0</v>
      </c>
      <c r="F66" s="85"/>
      <c r="G66" s="90"/>
      <c r="H66" s="141"/>
      <c r="I66" s="144"/>
      <c r="J66" s="141"/>
      <c r="K66" s="141"/>
      <c r="L66" s="141"/>
      <c r="O66" s="200"/>
      <c r="P66" s="200"/>
    </row>
    <row r="67" spans="1:16" ht="55.5" customHeight="1" x14ac:dyDescent="0.2">
      <c r="A67" s="236">
        <v>27</v>
      </c>
      <c r="B67" s="237" t="s">
        <v>65</v>
      </c>
      <c r="C67" s="220" t="s">
        <v>114</v>
      </c>
      <c r="D67" s="216"/>
      <c r="E67" s="189">
        <f>D67*1.5</f>
        <v>0</v>
      </c>
      <c r="F67" s="85"/>
      <c r="G67" s="90"/>
      <c r="H67" s="144"/>
      <c r="I67" s="144"/>
      <c r="J67" s="144"/>
      <c r="K67" s="144"/>
      <c r="L67" s="144"/>
      <c r="O67" s="200"/>
      <c r="P67" s="200"/>
    </row>
    <row r="68" spans="1:16" ht="39.9" customHeight="1" x14ac:dyDescent="0.2">
      <c r="A68" s="236"/>
      <c r="B68" s="237"/>
      <c r="C68" s="220" t="s">
        <v>115</v>
      </c>
      <c r="D68" s="216"/>
      <c r="E68" s="189">
        <f>D68*1</f>
        <v>0</v>
      </c>
      <c r="F68" s="86"/>
      <c r="G68" s="89"/>
      <c r="H68" s="144"/>
      <c r="I68" s="144"/>
      <c r="J68" s="144"/>
      <c r="K68" s="144"/>
      <c r="L68" s="144"/>
      <c r="O68" s="200"/>
      <c r="P68" s="200"/>
    </row>
    <row r="69" spans="1:16" ht="54.75" customHeight="1" x14ac:dyDescent="0.2">
      <c r="A69" s="236"/>
      <c r="B69" s="237"/>
      <c r="C69" s="220" t="s">
        <v>96</v>
      </c>
      <c r="D69" s="216"/>
      <c r="E69" s="189">
        <f>D69*1.5</f>
        <v>0</v>
      </c>
      <c r="F69" s="85"/>
      <c r="G69" s="90"/>
      <c r="H69" s="144"/>
      <c r="I69" s="144"/>
      <c r="J69" s="144"/>
      <c r="K69" s="144"/>
      <c r="L69" s="144"/>
      <c r="O69" s="200"/>
      <c r="P69" s="200"/>
    </row>
    <row r="70" spans="1:16" ht="44.25" customHeight="1" x14ac:dyDescent="0.2">
      <c r="A70" s="236">
        <v>28</v>
      </c>
      <c r="B70" s="277" t="s">
        <v>66</v>
      </c>
      <c r="C70" s="220" t="s">
        <v>118</v>
      </c>
      <c r="D70" s="216"/>
      <c r="E70" s="189">
        <f>D70*1</f>
        <v>0</v>
      </c>
      <c r="F70" s="85"/>
      <c r="G70" s="90"/>
      <c r="H70" s="144"/>
      <c r="I70" s="144"/>
      <c r="J70" s="144"/>
      <c r="K70" s="144"/>
      <c r="L70" s="144"/>
      <c r="O70" s="200"/>
      <c r="P70" s="200"/>
    </row>
    <row r="71" spans="1:16" ht="49.5" customHeight="1" x14ac:dyDescent="0.2">
      <c r="A71" s="236"/>
      <c r="B71" s="277"/>
      <c r="C71" s="220" t="s">
        <v>49</v>
      </c>
      <c r="D71" s="216"/>
      <c r="E71" s="189">
        <f>D71*1</f>
        <v>0</v>
      </c>
      <c r="F71" s="85"/>
      <c r="G71" s="90"/>
      <c r="H71" s="144"/>
      <c r="I71" s="144"/>
      <c r="J71" s="144"/>
      <c r="K71" s="144"/>
      <c r="L71" s="144"/>
      <c r="O71" s="200"/>
      <c r="P71" s="200"/>
    </row>
    <row r="72" spans="1:16" ht="43.5" customHeight="1" x14ac:dyDescent="0.2">
      <c r="A72" s="164">
        <v>29</v>
      </c>
      <c r="B72" s="220" t="s">
        <v>170</v>
      </c>
      <c r="C72" s="221" t="s">
        <v>15</v>
      </c>
      <c r="D72" s="216"/>
      <c r="E72" s="189">
        <f>D72*5</f>
        <v>0</v>
      </c>
      <c r="F72" s="85"/>
      <c r="G72" s="90"/>
      <c r="H72" s="144"/>
      <c r="I72" s="144"/>
      <c r="J72" s="144"/>
      <c r="K72" s="144"/>
      <c r="L72" s="144"/>
      <c r="O72" s="200"/>
      <c r="P72" s="200"/>
    </row>
    <row r="73" spans="1:16" ht="39.9" customHeight="1" x14ac:dyDescent="0.2">
      <c r="A73" s="164">
        <v>30</v>
      </c>
      <c r="B73" s="220" t="s">
        <v>67</v>
      </c>
      <c r="C73" s="221" t="s">
        <v>97</v>
      </c>
      <c r="D73" s="216"/>
      <c r="E73" s="189">
        <f>D73*2.5</f>
        <v>0</v>
      </c>
      <c r="F73" s="85"/>
      <c r="G73" s="90"/>
      <c r="H73" s="144"/>
      <c r="I73" s="144"/>
      <c r="J73" s="144"/>
      <c r="K73" s="144"/>
      <c r="L73" s="144"/>
      <c r="O73" s="200"/>
      <c r="P73" s="200"/>
    </row>
    <row r="74" spans="1:16" ht="39.9" customHeight="1" x14ac:dyDescent="0.2">
      <c r="A74" s="164">
        <v>31</v>
      </c>
      <c r="B74" s="11" t="s">
        <v>156</v>
      </c>
      <c r="C74" s="221" t="s">
        <v>15</v>
      </c>
      <c r="D74" s="216"/>
      <c r="E74" s="189">
        <f>D74*5</f>
        <v>0</v>
      </c>
      <c r="F74" s="85"/>
      <c r="G74" s="90"/>
      <c r="H74" s="144"/>
      <c r="I74" s="144"/>
      <c r="J74" s="144"/>
      <c r="K74" s="144"/>
      <c r="L74" s="144"/>
      <c r="O74" s="200"/>
      <c r="P74" s="200"/>
    </row>
    <row r="75" spans="1:16" ht="39.9" customHeight="1" x14ac:dyDescent="0.2">
      <c r="A75" s="164">
        <v>32</v>
      </c>
      <c r="B75" s="11" t="s">
        <v>68</v>
      </c>
      <c r="C75" s="221" t="s">
        <v>97</v>
      </c>
      <c r="D75" s="216"/>
      <c r="E75" s="189">
        <f>D75*2.5</f>
        <v>0</v>
      </c>
      <c r="F75" s="85"/>
      <c r="G75" s="90"/>
      <c r="H75" s="144"/>
      <c r="I75" s="144"/>
      <c r="J75" s="144"/>
      <c r="K75" s="144"/>
      <c r="L75" s="144"/>
      <c r="O75" s="200"/>
      <c r="P75" s="200"/>
    </row>
    <row r="76" spans="1:16" ht="48.9" customHeight="1" x14ac:dyDescent="0.2">
      <c r="A76" s="236">
        <v>33</v>
      </c>
      <c r="B76" s="237" t="s">
        <v>128</v>
      </c>
      <c r="C76" s="220" t="s">
        <v>50</v>
      </c>
      <c r="D76" s="216"/>
      <c r="E76" s="189">
        <f>D76*2</f>
        <v>0</v>
      </c>
      <c r="F76" s="85"/>
      <c r="G76" s="90"/>
      <c r="H76" s="144"/>
      <c r="I76" s="144"/>
      <c r="J76" s="144"/>
      <c r="K76" s="144"/>
      <c r="L76" s="144"/>
      <c r="O76" s="200"/>
      <c r="P76" s="200"/>
    </row>
    <row r="77" spans="1:16" ht="44.1" customHeight="1" x14ac:dyDescent="0.2">
      <c r="A77" s="236"/>
      <c r="B77" s="237"/>
      <c r="C77" s="220" t="s">
        <v>56</v>
      </c>
      <c r="D77" s="216"/>
      <c r="E77" s="189">
        <f>D77*1</f>
        <v>0</v>
      </c>
      <c r="F77" s="85"/>
      <c r="G77" s="90"/>
      <c r="H77" s="144"/>
      <c r="I77" s="141"/>
      <c r="J77" s="144"/>
      <c r="K77" s="144"/>
      <c r="L77" s="144"/>
      <c r="O77" s="200"/>
      <c r="P77" s="200"/>
    </row>
    <row r="78" spans="1:16" ht="43.5" customHeight="1" x14ac:dyDescent="0.2">
      <c r="A78" s="236"/>
      <c r="B78" s="237"/>
      <c r="C78" s="220" t="s">
        <v>98</v>
      </c>
      <c r="D78" s="216"/>
      <c r="E78" s="189">
        <f>D78*2</f>
        <v>0</v>
      </c>
      <c r="F78" s="85"/>
      <c r="G78" s="90"/>
      <c r="H78" s="141"/>
      <c r="I78" s="144"/>
      <c r="J78" s="141"/>
      <c r="K78" s="141"/>
      <c r="L78" s="141"/>
      <c r="O78" s="200"/>
      <c r="P78" s="200"/>
    </row>
    <row r="79" spans="1:16" ht="50.25" customHeight="1" thickBot="1" x14ac:dyDescent="0.25">
      <c r="A79" s="166">
        <v>34</v>
      </c>
      <c r="B79" s="62" t="s">
        <v>70</v>
      </c>
      <c r="C79" s="222" t="s">
        <v>57</v>
      </c>
      <c r="D79" s="218"/>
      <c r="E79" s="198">
        <f>D79*10</f>
        <v>0</v>
      </c>
      <c r="F79" s="65"/>
      <c r="G79" s="44"/>
      <c r="H79" s="144"/>
      <c r="I79" s="141"/>
      <c r="J79" s="144"/>
      <c r="K79" s="144"/>
      <c r="L79" s="144"/>
      <c r="O79" s="200"/>
      <c r="P79" s="200"/>
    </row>
    <row r="80" spans="1:16" ht="29.1" customHeight="1" thickBot="1" x14ac:dyDescent="0.3">
      <c r="A80" s="289" t="s">
        <v>129</v>
      </c>
      <c r="B80" s="290"/>
      <c r="C80" s="75" t="s">
        <v>5</v>
      </c>
      <c r="D80" s="76" t="s">
        <v>6</v>
      </c>
      <c r="E80" s="75" t="s">
        <v>111</v>
      </c>
      <c r="F80" s="78" t="s">
        <v>134</v>
      </c>
      <c r="G80" s="211" t="s">
        <v>41</v>
      </c>
      <c r="H80" s="141"/>
      <c r="I80" s="144"/>
      <c r="J80" s="141"/>
      <c r="K80" s="141"/>
      <c r="L80" s="141"/>
      <c r="O80" s="200"/>
      <c r="P80" s="200"/>
    </row>
    <row r="81" spans="1:16" ht="79.5" customHeight="1" x14ac:dyDescent="0.2">
      <c r="A81" s="212">
        <v>35</v>
      </c>
      <c r="B81" s="219" t="s">
        <v>182</v>
      </c>
      <c r="C81" s="223" t="s">
        <v>86</v>
      </c>
      <c r="D81" s="214"/>
      <c r="E81" s="207">
        <f>D81*20</f>
        <v>0</v>
      </c>
      <c r="F81" s="83"/>
      <c r="G81" s="88"/>
      <c r="H81" s="144"/>
      <c r="I81" s="144"/>
      <c r="J81" s="144"/>
      <c r="K81" s="144"/>
      <c r="L81" s="144"/>
      <c r="O81" s="200"/>
      <c r="P81" s="200"/>
    </row>
    <row r="82" spans="1:16" ht="45" customHeight="1" x14ac:dyDescent="0.2">
      <c r="A82" s="164">
        <v>36</v>
      </c>
      <c r="B82" s="220" t="s">
        <v>72</v>
      </c>
      <c r="C82" s="220" t="s">
        <v>116</v>
      </c>
      <c r="D82" s="216"/>
      <c r="E82" s="189">
        <f>D82*5</f>
        <v>0</v>
      </c>
      <c r="F82" s="86"/>
      <c r="G82" s="89"/>
      <c r="H82" s="144"/>
      <c r="I82" s="144"/>
      <c r="J82" s="144"/>
      <c r="K82" s="144"/>
      <c r="L82" s="144"/>
      <c r="O82" s="200"/>
      <c r="P82" s="200"/>
    </row>
    <row r="83" spans="1:16" ht="38.1" customHeight="1" x14ac:dyDescent="0.2">
      <c r="A83" s="164">
        <v>37</v>
      </c>
      <c r="B83" s="224" t="s">
        <v>73</v>
      </c>
      <c r="C83" s="220" t="s">
        <v>119</v>
      </c>
      <c r="D83" s="216"/>
      <c r="E83" s="189">
        <f>D83*5</f>
        <v>0</v>
      </c>
      <c r="F83" s="85"/>
      <c r="G83" s="90"/>
      <c r="H83" s="144"/>
      <c r="I83" s="144"/>
      <c r="J83" s="144"/>
      <c r="K83" s="144"/>
      <c r="L83" s="144"/>
      <c r="O83" s="200"/>
      <c r="P83" s="200"/>
    </row>
    <row r="84" spans="1:16" ht="39.9" customHeight="1" x14ac:dyDescent="0.2">
      <c r="A84" s="164">
        <v>38</v>
      </c>
      <c r="B84" s="220" t="s">
        <v>74</v>
      </c>
      <c r="C84" s="220" t="s">
        <v>117</v>
      </c>
      <c r="D84" s="216"/>
      <c r="E84" s="189">
        <f>D84*5</f>
        <v>0</v>
      </c>
      <c r="F84" s="85"/>
      <c r="G84" s="90"/>
      <c r="H84" s="144"/>
      <c r="I84" s="144"/>
      <c r="J84" s="144"/>
      <c r="K84" s="144"/>
      <c r="L84" s="144"/>
      <c r="O84" s="200"/>
      <c r="P84" s="200"/>
    </row>
    <row r="85" spans="1:16" ht="42" customHeight="1" x14ac:dyDescent="0.2">
      <c r="A85" s="164">
        <v>39</v>
      </c>
      <c r="B85" s="220" t="s">
        <v>75</v>
      </c>
      <c r="C85" s="220" t="s">
        <v>120</v>
      </c>
      <c r="D85" s="216"/>
      <c r="E85" s="189">
        <f>D85*5</f>
        <v>0</v>
      </c>
      <c r="F85" s="85"/>
      <c r="G85" s="90"/>
      <c r="H85" s="144"/>
      <c r="I85" s="144"/>
      <c r="J85" s="144"/>
      <c r="K85" s="144"/>
      <c r="L85" s="144"/>
      <c r="O85" s="200"/>
      <c r="P85" s="200"/>
    </row>
    <row r="86" spans="1:16" ht="39.9" customHeight="1" thickBot="1" x14ac:dyDescent="0.25">
      <c r="A86" s="166">
        <v>40</v>
      </c>
      <c r="B86" s="222" t="s">
        <v>76</v>
      </c>
      <c r="C86" s="222" t="s">
        <v>121</v>
      </c>
      <c r="D86" s="218"/>
      <c r="E86" s="198">
        <f>D86*2.5</f>
        <v>0</v>
      </c>
      <c r="F86" s="65"/>
      <c r="G86" s="44"/>
      <c r="H86" s="144"/>
      <c r="I86" s="225"/>
      <c r="J86" s="144"/>
      <c r="K86" s="144"/>
      <c r="L86" s="144"/>
      <c r="O86" s="200"/>
      <c r="P86" s="200"/>
    </row>
    <row r="87" spans="1:16" ht="23.1" customHeight="1" thickBot="1" x14ac:dyDescent="0.25">
      <c r="A87" s="337" t="s">
        <v>18</v>
      </c>
      <c r="B87" s="338"/>
      <c r="C87" s="338"/>
      <c r="D87" s="339"/>
      <c r="E87" s="328">
        <f>IF(SUM(E42:E86)&gt;250, 250,SUM(E42:E86))</f>
        <v>0</v>
      </c>
      <c r="F87" s="329"/>
      <c r="G87" s="330"/>
      <c r="H87" s="225"/>
      <c r="I87" s="225"/>
      <c r="J87" s="225"/>
      <c r="K87" s="225"/>
      <c r="L87" s="225"/>
      <c r="O87" s="200"/>
      <c r="P87" s="200"/>
    </row>
    <row r="88" spans="1:16" ht="12.6" thickBot="1" x14ac:dyDescent="0.25">
      <c r="A88" s="346"/>
      <c r="B88" s="347"/>
      <c r="C88" s="347"/>
      <c r="D88" s="347"/>
      <c r="E88" s="347"/>
      <c r="F88" s="347"/>
      <c r="G88" s="348"/>
      <c r="H88" s="225"/>
      <c r="I88" s="225"/>
      <c r="J88" s="225"/>
      <c r="K88" s="225"/>
      <c r="L88" s="225"/>
      <c r="O88" s="200"/>
      <c r="P88" s="200"/>
    </row>
    <row r="89" spans="1:16" ht="18.75" customHeight="1" x14ac:dyDescent="0.2">
      <c r="A89" s="319" t="s">
        <v>99</v>
      </c>
      <c r="B89" s="320"/>
      <c r="C89" s="320"/>
      <c r="D89" s="323" t="s">
        <v>150</v>
      </c>
      <c r="E89" s="323"/>
      <c r="F89" s="323"/>
      <c r="G89" s="324"/>
      <c r="H89" s="225"/>
      <c r="I89" s="225"/>
      <c r="J89" s="225"/>
      <c r="K89" s="225"/>
      <c r="L89" s="225"/>
      <c r="O89" s="200"/>
      <c r="P89" s="200"/>
    </row>
    <row r="90" spans="1:16" ht="8.25" customHeight="1" thickBot="1" x14ac:dyDescent="0.25">
      <c r="A90" s="321"/>
      <c r="B90" s="322"/>
      <c r="C90" s="322"/>
      <c r="D90" s="325"/>
      <c r="E90" s="325"/>
      <c r="F90" s="325"/>
      <c r="G90" s="326"/>
      <c r="H90" s="225"/>
      <c r="I90" s="225"/>
      <c r="J90" s="225"/>
      <c r="K90" s="225"/>
      <c r="L90" s="225"/>
      <c r="O90" s="200"/>
      <c r="P90" s="200"/>
    </row>
    <row r="91" spans="1:16" ht="34.200000000000003" x14ac:dyDescent="0.2">
      <c r="A91" s="87">
        <v>41</v>
      </c>
      <c r="B91" s="9" t="s">
        <v>158</v>
      </c>
      <c r="C91" s="219" t="s">
        <v>122</v>
      </c>
      <c r="D91" s="214"/>
      <c r="E91" s="207">
        <f>D91*1</f>
        <v>0</v>
      </c>
      <c r="F91" s="83"/>
      <c r="G91" s="88"/>
      <c r="H91" s="226"/>
      <c r="I91" s="226"/>
      <c r="J91" s="226"/>
      <c r="K91" s="226"/>
      <c r="L91" s="226"/>
      <c r="O91" s="200"/>
      <c r="P91" s="200"/>
    </row>
    <row r="92" spans="1:16" ht="34.200000000000003" x14ac:dyDescent="0.2">
      <c r="A92" s="37">
        <v>42</v>
      </c>
      <c r="B92" s="11" t="s">
        <v>159</v>
      </c>
      <c r="C92" s="220" t="s">
        <v>123</v>
      </c>
      <c r="D92" s="216"/>
      <c r="E92" s="189">
        <f>IF(D92&gt;2,2,D92)</f>
        <v>0</v>
      </c>
      <c r="F92" s="85"/>
      <c r="G92" s="90"/>
      <c r="H92" s="226"/>
      <c r="I92" s="226"/>
      <c r="J92" s="226"/>
      <c r="K92" s="226"/>
      <c r="L92" s="226"/>
      <c r="O92" s="200"/>
      <c r="P92" s="200"/>
    </row>
    <row r="93" spans="1:16" ht="34.200000000000003" x14ac:dyDescent="0.2">
      <c r="A93" s="37">
        <v>43</v>
      </c>
      <c r="B93" s="11" t="s">
        <v>160</v>
      </c>
      <c r="C93" s="220" t="s">
        <v>123</v>
      </c>
      <c r="D93" s="216"/>
      <c r="E93" s="189">
        <f t="shared" ref="E93:E96" si="1">IF(D93&gt;2,2,D93)</f>
        <v>0</v>
      </c>
      <c r="F93" s="85"/>
      <c r="G93" s="90"/>
      <c r="H93" s="226"/>
      <c r="I93" s="226"/>
      <c r="J93" s="226"/>
      <c r="K93" s="226"/>
      <c r="L93" s="226"/>
      <c r="O93" s="200"/>
      <c r="P93" s="200"/>
    </row>
    <row r="94" spans="1:16" ht="41.25" customHeight="1" x14ac:dyDescent="0.2">
      <c r="A94" s="37">
        <v>44</v>
      </c>
      <c r="B94" s="11" t="s">
        <v>161</v>
      </c>
      <c r="C94" s="220" t="s">
        <v>123</v>
      </c>
      <c r="D94" s="216"/>
      <c r="E94" s="189">
        <f t="shared" si="1"/>
        <v>0</v>
      </c>
      <c r="F94" s="85"/>
      <c r="G94" s="90"/>
      <c r="H94" s="226"/>
      <c r="I94" s="226"/>
      <c r="J94" s="226"/>
      <c r="K94" s="226"/>
      <c r="L94" s="226"/>
      <c r="O94" s="200"/>
      <c r="P94" s="200"/>
    </row>
    <row r="95" spans="1:16" ht="38.25" customHeight="1" x14ac:dyDescent="0.2">
      <c r="A95" s="37">
        <v>45</v>
      </c>
      <c r="B95" s="11" t="s">
        <v>162</v>
      </c>
      <c r="C95" s="220" t="s">
        <v>123</v>
      </c>
      <c r="D95" s="216"/>
      <c r="E95" s="189">
        <f t="shared" si="1"/>
        <v>0</v>
      </c>
      <c r="F95" s="85"/>
      <c r="G95" s="90"/>
      <c r="H95" s="226"/>
      <c r="I95" s="226"/>
      <c r="J95" s="226"/>
      <c r="K95" s="226"/>
      <c r="L95" s="226"/>
      <c r="O95" s="200"/>
      <c r="P95" s="200"/>
    </row>
    <row r="96" spans="1:16" ht="42" customHeight="1" thickBot="1" x14ac:dyDescent="0.25">
      <c r="A96" s="166">
        <v>46</v>
      </c>
      <c r="B96" s="62" t="s">
        <v>183</v>
      </c>
      <c r="C96" s="222" t="s">
        <v>123</v>
      </c>
      <c r="D96" s="218"/>
      <c r="E96" s="198">
        <f t="shared" si="1"/>
        <v>0</v>
      </c>
      <c r="F96" s="65"/>
      <c r="G96" s="44"/>
      <c r="H96" s="225"/>
      <c r="I96" s="225"/>
      <c r="J96" s="225"/>
      <c r="K96" s="225"/>
      <c r="L96" s="225"/>
      <c r="O96" s="200"/>
      <c r="P96" s="200"/>
    </row>
    <row r="97" spans="1:16" ht="28.5" customHeight="1" thickBot="1" x14ac:dyDescent="0.25">
      <c r="A97" s="337" t="s">
        <v>100</v>
      </c>
      <c r="B97" s="338"/>
      <c r="C97" s="338"/>
      <c r="D97" s="339"/>
      <c r="E97" s="331">
        <f>IF(SUM(E91:E96)&gt;250, 250,SUM(E91:E96))</f>
        <v>0</v>
      </c>
      <c r="F97" s="332"/>
      <c r="G97" s="333"/>
      <c r="H97" s="225"/>
      <c r="I97" s="225"/>
      <c r="J97" s="225"/>
      <c r="K97" s="225"/>
      <c r="L97" s="225"/>
      <c r="O97" s="200"/>
      <c r="P97" s="200"/>
    </row>
    <row r="98" spans="1:16" ht="24.9" customHeight="1" thickBot="1" x14ac:dyDescent="0.25">
      <c r="A98" s="340" t="s">
        <v>38</v>
      </c>
      <c r="B98" s="341"/>
      <c r="C98" s="341"/>
      <c r="D98" s="342"/>
      <c r="E98" s="334" t="str">
        <f>IF(AND(ISNUMBER(E29),ISNUMBER(E39),ISNUMBER(E87),ISNUMBER(E97)),E87+E29+E39+E97,"INSCRIÇÃO INDEFERIDA")</f>
        <v>INSCRIÇÃO INDEFERIDA</v>
      </c>
      <c r="F98" s="335"/>
      <c r="G98" s="336"/>
      <c r="H98" s="225"/>
      <c r="J98" s="225"/>
      <c r="K98" s="225"/>
      <c r="L98" s="225"/>
      <c r="O98" s="200"/>
      <c r="P98" s="200"/>
    </row>
    <row r="99" spans="1:16" x14ac:dyDescent="0.2">
      <c r="A99" s="343"/>
      <c r="B99" s="318"/>
      <c r="C99" s="318"/>
      <c r="D99" s="318"/>
      <c r="E99" s="318"/>
      <c r="F99" s="318"/>
      <c r="G99" s="344"/>
    </row>
    <row r="100" spans="1:16" x14ac:dyDescent="0.2">
      <c r="A100" s="343"/>
      <c r="B100" s="318"/>
      <c r="C100" s="318"/>
      <c r="D100" s="318"/>
      <c r="E100" s="318"/>
      <c r="F100" s="318"/>
      <c r="G100" s="344"/>
    </row>
    <row r="101" spans="1:16" x14ac:dyDescent="0.2">
      <c r="A101" s="227"/>
      <c r="B101" s="135"/>
      <c r="C101" s="318" t="s">
        <v>78</v>
      </c>
      <c r="D101" s="318"/>
      <c r="E101" s="327">
        <f ca="1">NOW()</f>
        <v>43957.944158564816</v>
      </c>
      <c r="F101" s="327"/>
      <c r="G101" s="228"/>
    </row>
    <row r="102" spans="1:16" x14ac:dyDescent="0.2">
      <c r="A102" s="227"/>
      <c r="B102" s="135"/>
      <c r="C102" s="345" t="s">
        <v>79</v>
      </c>
      <c r="D102" s="345"/>
      <c r="E102" s="135"/>
      <c r="F102" s="135"/>
      <c r="G102" s="228"/>
    </row>
    <row r="103" spans="1:16" x14ac:dyDescent="0.2">
      <c r="A103" s="343"/>
      <c r="B103" s="318"/>
      <c r="C103" s="318"/>
      <c r="D103" s="318"/>
      <c r="E103" s="318"/>
      <c r="F103" s="318"/>
      <c r="G103" s="344"/>
    </row>
    <row r="104" spans="1:16" x14ac:dyDescent="0.2">
      <c r="A104" s="343"/>
      <c r="B104" s="318"/>
      <c r="C104" s="318"/>
      <c r="D104" s="318"/>
      <c r="E104" s="318"/>
      <c r="F104" s="318"/>
      <c r="G104" s="344"/>
    </row>
    <row r="105" spans="1:16" x14ac:dyDescent="0.2">
      <c r="A105" s="227"/>
      <c r="B105" s="135"/>
      <c r="C105" s="135"/>
      <c r="D105" s="135"/>
      <c r="E105" s="135" t="s">
        <v>81</v>
      </c>
      <c r="F105" s="135"/>
      <c r="G105" s="228"/>
    </row>
    <row r="106" spans="1:16" x14ac:dyDescent="0.2">
      <c r="A106" s="227"/>
      <c r="B106" s="135"/>
      <c r="C106" s="135"/>
      <c r="D106" s="135"/>
      <c r="E106" s="318" t="s">
        <v>80</v>
      </c>
      <c r="F106" s="318"/>
      <c r="G106" s="228"/>
    </row>
    <row r="107" spans="1:16" ht="12" thickBot="1" x14ac:dyDescent="0.25">
      <c r="A107" s="229"/>
      <c r="B107" s="230"/>
      <c r="C107" s="230"/>
      <c r="D107" s="230"/>
      <c r="E107" s="230"/>
      <c r="F107" s="230"/>
      <c r="G107" s="231"/>
    </row>
    <row r="108" spans="1:16" x14ac:dyDescent="0.2">
      <c r="A108" s="200"/>
      <c r="B108" s="200"/>
      <c r="C108" s="200"/>
      <c r="D108" s="200"/>
      <c r="E108" s="200"/>
      <c r="F108" s="200"/>
      <c r="G108" s="232"/>
    </row>
    <row r="109" spans="1:16" x14ac:dyDescent="0.2">
      <c r="A109" s="200"/>
      <c r="B109" s="200"/>
      <c r="C109" s="200"/>
      <c r="D109" s="200"/>
      <c r="E109" s="200"/>
      <c r="F109" s="200"/>
      <c r="G109" s="232"/>
    </row>
    <row r="110" spans="1:16" x14ac:dyDescent="0.2">
      <c r="A110" s="200"/>
      <c r="B110" s="200"/>
      <c r="C110" s="200"/>
      <c r="D110" s="200"/>
      <c r="E110" s="200"/>
      <c r="F110" s="200"/>
      <c r="G110" s="232"/>
    </row>
    <row r="111" spans="1:16" x14ac:dyDescent="0.2">
      <c r="A111" s="200"/>
      <c r="B111" s="200"/>
      <c r="C111" s="200"/>
      <c r="D111" s="200"/>
      <c r="E111" s="200"/>
      <c r="F111" s="200"/>
      <c r="G111" s="232"/>
    </row>
    <row r="112" spans="1:16" x14ac:dyDescent="0.2">
      <c r="A112" s="200"/>
      <c r="B112" s="200"/>
      <c r="C112" s="200"/>
      <c r="D112" s="200"/>
      <c r="E112" s="200"/>
      <c r="F112" s="200"/>
      <c r="G112" s="232"/>
    </row>
    <row r="113" spans="1:7" x14ac:dyDescent="0.2">
      <c r="A113" s="200"/>
      <c r="B113" s="200"/>
      <c r="C113" s="200"/>
      <c r="D113" s="200"/>
      <c r="E113" s="200"/>
      <c r="F113" s="200"/>
      <c r="G113" s="232"/>
    </row>
    <row r="114" spans="1:7" x14ac:dyDescent="0.2">
      <c r="A114" s="200"/>
      <c r="B114" s="200"/>
      <c r="C114" s="200"/>
      <c r="D114" s="200"/>
      <c r="E114" s="200"/>
      <c r="F114" s="200"/>
      <c r="G114" s="232"/>
    </row>
    <row r="115" spans="1:7" x14ac:dyDescent="0.2">
      <c r="A115" s="200"/>
      <c r="B115" s="200"/>
      <c r="C115" s="200"/>
      <c r="D115" s="200"/>
      <c r="E115" s="200"/>
      <c r="F115" s="200"/>
      <c r="G115" s="232"/>
    </row>
    <row r="116" spans="1:7" x14ac:dyDescent="0.2">
      <c r="A116" s="200"/>
      <c r="B116" s="200"/>
      <c r="C116" s="200"/>
      <c r="D116" s="200"/>
      <c r="E116" s="200"/>
      <c r="F116" s="200"/>
      <c r="G116" s="232"/>
    </row>
    <row r="117" spans="1:7" x14ac:dyDescent="0.2">
      <c r="A117" s="200"/>
      <c r="B117" s="200"/>
      <c r="C117" s="200"/>
      <c r="D117" s="200"/>
      <c r="E117" s="200"/>
      <c r="F117" s="200"/>
      <c r="G117" s="232"/>
    </row>
    <row r="118" spans="1:7" x14ac:dyDescent="0.2">
      <c r="A118" s="200"/>
      <c r="B118" s="200"/>
      <c r="C118" s="200"/>
      <c r="D118" s="200"/>
      <c r="E118" s="200"/>
      <c r="F118" s="200"/>
      <c r="G118" s="232"/>
    </row>
    <row r="119" spans="1:7" x14ac:dyDescent="0.2">
      <c r="A119" s="200"/>
      <c r="B119" s="200"/>
      <c r="C119" s="200"/>
      <c r="D119" s="200"/>
      <c r="E119" s="200"/>
      <c r="F119" s="200"/>
      <c r="G119" s="232"/>
    </row>
    <row r="120" spans="1:7" x14ac:dyDescent="0.2">
      <c r="C120" s="138"/>
    </row>
  </sheetData>
  <sheetProtection algorithmName="SHA-512" hashValue="0qa8OF/JevZ/l1wIukNs5ZBmRoCGQmk72ZSSaP7wB4ABX8Fo36b9CH7VYKbQbUQXCTk1riBbDXrO11W/E3HRUg==" saltValue="bgHKQNvrsmvIjI8pkTPY6g==" spinCount="100000" sheet="1" objects="1" scenarios="1"/>
  <protectedRanges>
    <protectedRange sqref="E10 C10:C11" name="Intervalo9"/>
    <protectedRange sqref="D33:D35 D38" name="Intervalo3"/>
    <protectedRange sqref="F19:G28" name="Intervalo1"/>
    <protectedRange sqref="F33:G35 F38:G38" name="Intervalo2"/>
    <protectedRange sqref="D33:D35 D31:E31 E27:E28 E24 E19:E22 E14:E15 G12 C12:E13 E10 C9:C11 D38" name="Intervalo6"/>
    <protectedRange sqref="C9:G9" name="Intervalo8"/>
    <protectedRange algorithmName="SHA-512" hashValue="Qr3ujT/uepIYkJ8m318LrSH1s5gSv/o4sMxbMWLhnCc1lFe860+YCS9IIi7F6UmcIpGAK7IbxmDBm1hxYbixiQ==" saltValue="8BijHTI7hUPM/Fzti9M8aA==" spinCount="100000" sqref="B1:G5 A2:A5" name="Intervalo10"/>
    <protectedRange algorithmName="SHA-512" hashValue="x9FQXBGkMbpmWRNI3k3gmpm38FEH942eoBWhRc1jDsMFSurnAqEmqnXKP0uyZJrz8KQHd1eTMIdx2MlWqEqTag==" saltValue="dhdzXMVhJkSzz8yXd4divg==" spinCount="100000" sqref="A7 F7" name="Intervalo4_1"/>
    <protectedRange sqref="F36:G37 D36:D37" name="Intervalo2_2"/>
    <protectedRange sqref="D43 F43:G43 D46:D55 F46:G55 D57:D62 F57:G62 D81:D86 F81:G86 F64:G79 D64:D79 F91:G97 D91:D96 E53:E56" name="Intervalo2_1"/>
    <protectedRange sqref="F44:G44 D44" name="Intervalo2_1_1"/>
  </protectedRanges>
  <mergeCells count="103">
    <mergeCell ref="B70:B71"/>
    <mergeCell ref="A45:B45"/>
    <mergeCell ref="F24:F25"/>
    <mergeCell ref="A24:A25"/>
    <mergeCell ref="A30:B30"/>
    <mergeCell ref="A31:C31"/>
    <mergeCell ref="E39:G39"/>
    <mergeCell ref="E29:G29"/>
    <mergeCell ref="B42:B43"/>
    <mergeCell ref="A42:A43"/>
    <mergeCell ref="A63:B63"/>
    <mergeCell ref="A64:A66"/>
    <mergeCell ref="B64:B66"/>
    <mergeCell ref="A67:A69"/>
    <mergeCell ref="B67:B69"/>
    <mergeCell ref="F53:F54"/>
    <mergeCell ref="E106:F106"/>
    <mergeCell ref="A89:C90"/>
    <mergeCell ref="D89:G90"/>
    <mergeCell ref="E101:F101"/>
    <mergeCell ref="E87:G87"/>
    <mergeCell ref="E97:G97"/>
    <mergeCell ref="E98:G98"/>
    <mergeCell ref="A87:D87"/>
    <mergeCell ref="A97:D97"/>
    <mergeCell ref="A98:D98"/>
    <mergeCell ref="A103:G104"/>
    <mergeCell ref="C102:D102"/>
    <mergeCell ref="A88:G88"/>
    <mergeCell ref="A99:G100"/>
    <mergeCell ref="C101:D101"/>
    <mergeCell ref="A8:G8"/>
    <mergeCell ref="A18:B18"/>
    <mergeCell ref="A11:A13"/>
    <mergeCell ref="G51:G52"/>
    <mergeCell ref="F48:F49"/>
    <mergeCell ref="G48:G49"/>
    <mergeCell ref="D51:D52"/>
    <mergeCell ref="E51:E52"/>
    <mergeCell ref="F51:F52"/>
    <mergeCell ref="A48:A49"/>
    <mergeCell ref="B48:B49"/>
    <mergeCell ref="C48:C49"/>
    <mergeCell ref="D48:D49"/>
    <mergeCell ref="E48:E49"/>
    <mergeCell ref="G24:G25"/>
    <mergeCell ref="C12:G12"/>
    <mergeCell ref="B46:B47"/>
    <mergeCell ref="C13:G13"/>
    <mergeCell ref="B19:C19"/>
    <mergeCell ref="B14:B15"/>
    <mergeCell ref="A21:A22"/>
    <mergeCell ref="B21:C21"/>
    <mergeCell ref="B22:C22"/>
    <mergeCell ref="B20:C20"/>
    <mergeCell ref="X1:BB1048576"/>
    <mergeCell ref="G30:G31"/>
    <mergeCell ref="C9:G9"/>
    <mergeCell ref="B27:C27"/>
    <mergeCell ref="B28:C28"/>
    <mergeCell ref="A29:D29"/>
    <mergeCell ref="A6:G6"/>
    <mergeCell ref="A19:A20"/>
    <mergeCell ref="E10:G10"/>
    <mergeCell ref="D14:D15"/>
    <mergeCell ref="Q1:W1048576"/>
    <mergeCell ref="A56:B56"/>
    <mergeCell ref="A1:G5"/>
    <mergeCell ref="A7:G7"/>
    <mergeCell ref="B11:B12"/>
    <mergeCell ref="C11:G11"/>
    <mergeCell ref="A80:B80"/>
    <mergeCell ref="C51:C52"/>
    <mergeCell ref="A32:C32"/>
    <mergeCell ref="C42:C43"/>
    <mergeCell ref="A40:G40"/>
    <mergeCell ref="A50:A52"/>
    <mergeCell ref="B50:B52"/>
    <mergeCell ref="A46:A47"/>
    <mergeCell ref="A76:A78"/>
    <mergeCell ref="B76:B78"/>
    <mergeCell ref="G53:G54"/>
    <mergeCell ref="D53:D54"/>
    <mergeCell ref="E53:E54"/>
    <mergeCell ref="A53:A55"/>
    <mergeCell ref="B53:B55"/>
    <mergeCell ref="C53:C54"/>
    <mergeCell ref="F14:F15"/>
    <mergeCell ref="G14:G15"/>
    <mergeCell ref="A14:A15"/>
    <mergeCell ref="D41:G41"/>
    <mergeCell ref="B24:C25"/>
    <mergeCell ref="D24:D25"/>
    <mergeCell ref="E24:E25"/>
    <mergeCell ref="A41:C41"/>
    <mergeCell ref="C18:D18"/>
    <mergeCell ref="A16:C17"/>
    <mergeCell ref="F16:G17"/>
    <mergeCell ref="A39:D39"/>
    <mergeCell ref="A26:G26"/>
    <mergeCell ref="A23:G23"/>
    <mergeCell ref="D16:E17"/>
    <mergeCell ref="A70:A71"/>
  </mergeCells>
  <pageMargins left="0.25" right="0.25" top="0.75" bottom="0.75" header="0.3" footer="0.3"/>
  <pageSetup paperSize="9" scale="85" orientation="portrait" r:id="rId1"/>
  <rowBreaks count="3" manualBreakCount="3">
    <brk id="39" max="6" man="1"/>
    <brk id="62" max="6" man="1"/>
    <brk id="79" max="6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AG324"/>
  <sheetViews>
    <sheetView view="pageBreakPreview" zoomScale="93" zoomScaleNormal="46" zoomScaleSheetLayoutView="93" workbookViewId="0">
      <selection activeCell="A7" sqref="A7:G7"/>
    </sheetView>
  </sheetViews>
  <sheetFormatPr defaultColWidth="9.109375" defaultRowHeight="11.4" x14ac:dyDescent="0.2"/>
  <cols>
    <col min="1" max="1" width="3.109375" style="98" customWidth="1"/>
    <col min="2" max="2" width="29.44140625" style="98" customWidth="1"/>
    <col min="3" max="3" width="13.5546875" style="98" customWidth="1"/>
    <col min="4" max="4" width="10.44140625" style="136" customWidth="1"/>
    <col min="5" max="5" width="8" style="136" customWidth="1"/>
    <col min="6" max="6" width="23.6640625" style="98" customWidth="1"/>
    <col min="7" max="7" width="14.33203125" style="98" customWidth="1"/>
    <col min="8" max="8" width="10.33203125" style="98" hidden="1" customWidth="1"/>
    <col min="9" max="9" width="14.109375" style="98" hidden="1" customWidth="1"/>
    <col min="10" max="10" width="13.44140625" style="98" hidden="1" customWidth="1"/>
    <col min="11" max="11" width="18" style="98" hidden="1" customWidth="1"/>
    <col min="12" max="12" width="3.88671875" style="98" hidden="1" customWidth="1"/>
    <col min="13" max="13" width="0.109375" style="98" hidden="1" customWidth="1"/>
    <col min="14" max="14" width="11" style="98" customWidth="1"/>
    <col min="15" max="19" width="9.109375" style="93" customWidth="1"/>
    <col min="20" max="33" width="9.109375" style="93"/>
    <col min="34" max="16384" width="9.109375" style="98"/>
  </cols>
  <sheetData>
    <row r="1" spans="1:16" x14ac:dyDescent="0.2">
      <c r="A1" s="389"/>
      <c r="B1" s="389"/>
      <c r="C1" s="389"/>
      <c r="D1" s="389"/>
      <c r="E1" s="389"/>
      <c r="F1" s="389"/>
      <c r="G1" s="389"/>
      <c r="H1" s="97"/>
      <c r="I1" s="97"/>
      <c r="J1" s="97"/>
      <c r="K1" s="97"/>
      <c r="L1" s="97"/>
    </row>
    <row r="2" spans="1:16" x14ac:dyDescent="0.2">
      <c r="A2" s="389"/>
      <c r="B2" s="389"/>
      <c r="C2" s="389"/>
      <c r="D2" s="389"/>
      <c r="E2" s="389"/>
      <c r="F2" s="389"/>
      <c r="G2" s="389"/>
      <c r="H2" s="97"/>
      <c r="I2" s="97"/>
      <c r="J2" s="97"/>
      <c r="K2" s="97"/>
      <c r="L2" s="97"/>
    </row>
    <row r="3" spans="1:16" x14ac:dyDescent="0.2">
      <c r="A3" s="389"/>
      <c r="B3" s="389"/>
      <c r="C3" s="389"/>
      <c r="D3" s="389"/>
      <c r="E3" s="389"/>
      <c r="F3" s="389"/>
      <c r="G3" s="389"/>
      <c r="H3" s="97"/>
      <c r="I3" s="97"/>
      <c r="J3" s="97"/>
      <c r="K3" s="97"/>
      <c r="L3" s="97"/>
    </row>
    <row r="4" spans="1:16" x14ac:dyDescent="0.2">
      <c r="A4" s="389"/>
      <c r="B4" s="389"/>
      <c r="C4" s="389"/>
      <c r="D4" s="389"/>
      <c r="E4" s="389"/>
      <c r="F4" s="389"/>
      <c r="G4" s="389"/>
      <c r="H4" s="97"/>
      <c r="I4" s="97"/>
      <c r="J4" s="97"/>
      <c r="K4" s="97"/>
      <c r="L4" s="97"/>
    </row>
    <row r="5" spans="1:16" ht="21" customHeight="1" x14ac:dyDescent="0.2">
      <c r="A5" s="389"/>
      <c r="B5" s="389"/>
      <c r="C5" s="389"/>
      <c r="D5" s="389"/>
      <c r="E5" s="389"/>
      <c r="F5" s="389"/>
      <c r="G5" s="389"/>
      <c r="H5" s="99"/>
      <c r="I5" s="99"/>
      <c r="J5" s="99"/>
      <c r="K5" s="99"/>
      <c r="L5" s="99"/>
    </row>
    <row r="6" spans="1:16" ht="12" x14ac:dyDescent="0.25">
      <c r="A6" s="390" t="s">
        <v>165</v>
      </c>
      <c r="B6" s="390"/>
      <c r="C6" s="390"/>
      <c r="D6" s="390"/>
      <c r="E6" s="390"/>
      <c r="F6" s="390"/>
      <c r="G6" s="390"/>
      <c r="H6" s="100"/>
      <c r="I6" s="100"/>
      <c r="J6" s="100"/>
      <c r="K6" s="100"/>
      <c r="L6" s="100"/>
      <c r="M6" s="101"/>
      <c r="N6" s="101"/>
      <c r="O6" s="102"/>
    </row>
    <row r="7" spans="1:16" ht="12.6" thickBot="1" x14ac:dyDescent="0.3">
      <c r="A7" s="391" t="s">
        <v>186</v>
      </c>
      <c r="B7" s="391"/>
      <c r="C7" s="391"/>
      <c r="D7" s="391"/>
      <c r="E7" s="391"/>
      <c r="F7" s="391"/>
      <c r="G7" s="391"/>
      <c r="H7" s="100"/>
      <c r="I7" s="100"/>
      <c r="J7" s="100"/>
      <c r="K7" s="100"/>
      <c r="L7" s="100"/>
      <c r="M7" s="101"/>
      <c r="N7" s="101"/>
      <c r="O7" s="102"/>
    </row>
    <row r="8" spans="1:16" ht="15" customHeight="1" thickBot="1" x14ac:dyDescent="0.25">
      <c r="A8" s="394" t="s">
        <v>29</v>
      </c>
      <c r="B8" s="395"/>
      <c r="C8" s="395"/>
      <c r="D8" s="395"/>
      <c r="E8" s="395"/>
      <c r="F8" s="395"/>
      <c r="G8" s="396"/>
      <c r="H8" s="103"/>
      <c r="I8" s="103"/>
      <c r="J8" s="103"/>
      <c r="K8" s="103"/>
      <c r="L8" s="103"/>
      <c r="M8" s="103"/>
    </row>
    <row r="9" spans="1:16" ht="12" x14ac:dyDescent="0.2">
      <c r="A9" s="87">
        <v>1</v>
      </c>
      <c r="B9" s="10" t="s">
        <v>30</v>
      </c>
      <c r="C9" s="392"/>
      <c r="D9" s="392"/>
      <c r="E9" s="392"/>
      <c r="F9" s="392"/>
      <c r="G9" s="393"/>
      <c r="H9" s="103"/>
      <c r="I9" s="103"/>
      <c r="J9" s="103"/>
      <c r="K9" s="103"/>
      <c r="L9" s="103"/>
      <c r="M9" s="103"/>
    </row>
    <row r="10" spans="1:16" ht="15.75" customHeight="1" x14ac:dyDescent="0.2">
      <c r="A10" s="37">
        <v>2</v>
      </c>
      <c r="B10" s="12" t="s">
        <v>43</v>
      </c>
      <c r="C10" s="13"/>
      <c r="D10" s="12" t="s">
        <v>52</v>
      </c>
      <c r="E10" s="301"/>
      <c r="F10" s="301"/>
      <c r="G10" s="238"/>
      <c r="H10" s="103"/>
      <c r="I10" s="103"/>
      <c r="J10" s="103"/>
      <c r="K10" s="103"/>
      <c r="L10" s="103"/>
      <c r="M10" s="103"/>
    </row>
    <row r="11" spans="1:16" ht="12" x14ac:dyDescent="0.2">
      <c r="A11" s="388">
        <v>3</v>
      </c>
      <c r="B11" s="300" t="s">
        <v>45</v>
      </c>
      <c r="C11" s="301"/>
      <c r="D11" s="301"/>
      <c r="E11" s="301"/>
      <c r="F11" s="301"/>
      <c r="G11" s="238"/>
      <c r="H11" s="103"/>
      <c r="I11" s="103"/>
      <c r="J11" s="103"/>
      <c r="K11" s="103"/>
      <c r="L11" s="103"/>
      <c r="M11" s="103"/>
    </row>
    <row r="12" spans="1:16" ht="15.75" customHeight="1" x14ac:dyDescent="0.2">
      <c r="A12" s="388"/>
      <c r="B12" s="300"/>
      <c r="C12" s="402"/>
      <c r="D12" s="402"/>
      <c r="E12" s="402"/>
      <c r="F12" s="402"/>
      <c r="G12" s="403"/>
      <c r="H12" s="104"/>
      <c r="I12" s="104"/>
      <c r="J12" s="104"/>
      <c r="K12" s="104"/>
      <c r="L12" s="104"/>
      <c r="M12" s="103"/>
    </row>
    <row r="13" spans="1:16" ht="15.9" customHeight="1" thickBot="1" x14ac:dyDescent="0.3">
      <c r="A13" s="397"/>
      <c r="B13" s="105" t="s">
        <v>44</v>
      </c>
      <c r="C13" s="400"/>
      <c r="D13" s="400"/>
      <c r="E13" s="400"/>
      <c r="F13" s="400"/>
      <c r="G13" s="401"/>
      <c r="H13" s="104"/>
      <c r="I13" s="104"/>
      <c r="J13" s="104"/>
      <c r="K13" s="104"/>
      <c r="L13" s="104"/>
      <c r="M13" s="103"/>
      <c r="N13" s="101"/>
      <c r="O13" s="102"/>
      <c r="P13" s="102"/>
    </row>
    <row r="14" spans="1:16" ht="36" customHeight="1" thickBot="1" x14ac:dyDescent="0.25">
      <c r="A14" s="319" t="s">
        <v>31</v>
      </c>
      <c r="B14" s="320"/>
      <c r="C14" s="320"/>
      <c r="D14" s="323" t="s">
        <v>166</v>
      </c>
      <c r="E14" s="365"/>
      <c r="F14" s="368" t="s">
        <v>137</v>
      </c>
      <c r="G14" s="404"/>
      <c r="H14" s="104"/>
      <c r="I14" s="104"/>
      <c r="J14" s="104"/>
      <c r="K14" s="104"/>
      <c r="L14" s="104"/>
      <c r="M14" s="103"/>
    </row>
    <row r="15" spans="1:16" ht="6.9" hidden="1" customHeight="1" thickBot="1" x14ac:dyDescent="0.3">
      <c r="A15" s="398"/>
      <c r="B15" s="399"/>
      <c r="C15" s="399"/>
      <c r="D15" s="366"/>
      <c r="E15" s="367"/>
      <c r="F15" s="369"/>
      <c r="G15" s="405"/>
      <c r="H15" s="104"/>
      <c r="I15" s="104" t="s">
        <v>82</v>
      </c>
      <c r="J15" s="104">
        <f>IF(OR(I17=1,I19=1),1,0)</f>
        <v>0</v>
      </c>
      <c r="K15" s="104"/>
      <c r="L15" s="104"/>
      <c r="M15" s="101"/>
    </row>
    <row r="16" spans="1:16" ht="30.75" customHeight="1" x14ac:dyDescent="0.25">
      <c r="A16" s="408" t="s">
        <v>0</v>
      </c>
      <c r="B16" s="409"/>
      <c r="C16" s="366" t="s">
        <v>2</v>
      </c>
      <c r="D16" s="366"/>
      <c r="E16" s="106" t="s">
        <v>7</v>
      </c>
      <c r="F16" s="107" t="s">
        <v>134</v>
      </c>
      <c r="G16" s="108" t="s">
        <v>41</v>
      </c>
      <c r="H16" s="104"/>
      <c r="I16" s="104" t="s">
        <v>83</v>
      </c>
      <c r="J16" s="104">
        <f>IF(OR(I18=1,I20=1),1,0)</f>
        <v>0</v>
      </c>
      <c r="K16" s="104">
        <f>IF(AND(I24=1,J16=1),1,0)</f>
        <v>0</v>
      </c>
      <c r="L16" s="104"/>
      <c r="M16" s="103"/>
    </row>
    <row r="17" spans="1:16" ht="15" customHeight="1" x14ac:dyDescent="0.25">
      <c r="A17" s="388">
        <v>4</v>
      </c>
      <c r="B17" s="237" t="s">
        <v>27</v>
      </c>
      <c r="C17" s="237"/>
      <c r="D17" s="19">
        <v>100</v>
      </c>
      <c r="E17" s="20"/>
      <c r="F17" s="21"/>
      <c r="G17" s="22"/>
      <c r="H17" s="104"/>
      <c r="I17" s="101">
        <f>IF(E17="x",1,0)</f>
        <v>0</v>
      </c>
      <c r="J17" s="104">
        <f>IF(OR(J15=1,K16=1),1,0)</f>
        <v>0</v>
      </c>
      <c r="K17" s="104"/>
      <c r="L17" s="104"/>
      <c r="M17" s="103"/>
    </row>
    <row r="18" spans="1:16" ht="15" customHeight="1" x14ac:dyDescent="0.25">
      <c r="A18" s="388"/>
      <c r="B18" s="406" t="s">
        <v>32</v>
      </c>
      <c r="C18" s="406"/>
      <c r="D18" s="25">
        <v>80</v>
      </c>
      <c r="E18" s="20"/>
      <c r="F18" s="21"/>
      <c r="G18" s="22"/>
      <c r="H18" s="104"/>
      <c r="I18" s="101">
        <f>IF(E18="x",1,0)</f>
        <v>0</v>
      </c>
      <c r="J18" s="103">
        <f>IF(AND(I22=1,I24=1),1,0)</f>
        <v>0</v>
      </c>
      <c r="K18" s="104"/>
      <c r="L18" s="104"/>
      <c r="M18" s="103"/>
    </row>
    <row r="19" spans="1:16" ht="15" customHeight="1" x14ac:dyDescent="0.25">
      <c r="A19" s="388">
        <v>5</v>
      </c>
      <c r="B19" s="237" t="s">
        <v>28</v>
      </c>
      <c r="C19" s="237"/>
      <c r="D19" s="19">
        <v>75</v>
      </c>
      <c r="E19" s="20"/>
      <c r="F19" s="27"/>
      <c r="G19" s="28"/>
      <c r="H19" s="109"/>
      <c r="I19" s="101">
        <f t="shared" ref="I19:I20" si="0">IF(E19="x",1,0)</f>
        <v>0</v>
      </c>
      <c r="J19" s="110">
        <f>IF(OR(J17=1,J18=1),1,0)</f>
        <v>0</v>
      </c>
      <c r="K19" s="109"/>
      <c r="L19" s="109"/>
      <c r="M19" s="111"/>
    </row>
    <row r="20" spans="1:16" ht="15" customHeight="1" x14ac:dyDescent="0.25">
      <c r="A20" s="388"/>
      <c r="B20" s="406" t="s">
        <v>33</v>
      </c>
      <c r="C20" s="406"/>
      <c r="D20" s="25">
        <v>50</v>
      </c>
      <c r="E20" s="20"/>
      <c r="F20" s="32"/>
      <c r="G20" s="33"/>
      <c r="H20" s="112"/>
      <c r="I20" s="101">
        <f t="shared" si="0"/>
        <v>0</v>
      </c>
      <c r="J20" s="111">
        <f>IF(J19=0,0,D17*I17+D18*I18+D19*I19+D20*I20+D22*I22+D24*I24)</f>
        <v>0</v>
      </c>
      <c r="K20" s="112"/>
      <c r="L20" s="112"/>
      <c r="M20" s="111"/>
    </row>
    <row r="21" spans="1:16" ht="15" customHeight="1" x14ac:dyDescent="0.2">
      <c r="A21" s="384" t="s">
        <v>8</v>
      </c>
      <c r="B21" s="385"/>
      <c r="C21" s="385"/>
      <c r="D21" s="385"/>
      <c r="E21" s="385"/>
      <c r="F21" s="385"/>
      <c r="G21" s="386"/>
      <c r="H21" s="103"/>
      <c r="I21" s="111"/>
      <c r="J21" s="113">
        <f>IF(J20&gt;250, 250,J20)</f>
        <v>0</v>
      </c>
      <c r="K21" s="103"/>
      <c r="L21" s="103"/>
      <c r="M21" s="111"/>
    </row>
    <row r="22" spans="1:16" ht="15" customHeight="1" x14ac:dyDescent="0.25">
      <c r="A22" s="37">
        <v>6</v>
      </c>
      <c r="B22" s="407" t="s">
        <v>17</v>
      </c>
      <c r="C22" s="407"/>
      <c r="D22" s="19">
        <v>40</v>
      </c>
      <c r="E22" s="20"/>
      <c r="F22" s="38"/>
      <c r="G22" s="39"/>
      <c r="H22" s="103"/>
      <c r="I22" s="101">
        <f>IF(E22="x",1,0)</f>
        <v>0</v>
      </c>
      <c r="J22" s="103"/>
      <c r="K22" s="103"/>
      <c r="L22" s="103"/>
      <c r="M22" s="111"/>
    </row>
    <row r="23" spans="1:16" ht="15" customHeight="1" x14ac:dyDescent="0.2">
      <c r="A23" s="352" t="s">
        <v>51</v>
      </c>
      <c r="B23" s="353"/>
      <c r="C23" s="353"/>
      <c r="D23" s="353"/>
      <c r="E23" s="353"/>
      <c r="F23" s="353"/>
      <c r="G23" s="387"/>
      <c r="H23" s="103"/>
      <c r="I23" s="111"/>
      <c r="J23" s="103"/>
      <c r="K23" s="103"/>
      <c r="L23" s="103"/>
      <c r="M23" s="111"/>
    </row>
    <row r="24" spans="1:16" ht="15" customHeight="1" thickBot="1" x14ac:dyDescent="0.3">
      <c r="A24" s="40">
        <v>7</v>
      </c>
      <c r="B24" s="242" t="s">
        <v>16</v>
      </c>
      <c r="C24" s="242"/>
      <c r="D24" s="41">
        <v>75</v>
      </c>
      <c r="E24" s="42"/>
      <c r="F24" s="43"/>
      <c r="G24" s="44"/>
      <c r="H24" s="103"/>
      <c r="I24" s="101">
        <f>IF(E24="x",1,0)</f>
        <v>0</v>
      </c>
      <c r="J24" s="103"/>
      <c r="K24" s="103"/>
      <c r="L24" s="103"/>
      <c r="M24" s="111"/>
    </row>
    <row r="25" spans="1:16" ht="20.100000000000001" customHeight="1" thickBot="1" x14ac:dyDescent="0.3">
      <c r="A25" s="410" t="s">
        <v>39</v>
      </c>
      <c r="B25" s="411"/>
      <c r="C25" s="411"/>
      <c r="D25" s="412"/>
      <c r="E25" s="355">
        <f>J21</f>
        <v>0</v>
      </c>
      <c r="F25" s="356"/>
      <c r="G25" s="357"/>
      <c r="H25" s="103"/>
      <c r="I25" s="101"/>
      <c r="J25" s="103"/>
      <c r="K25" s="103"/>
      <c r="L25" s="103"/>
      <c r="M25" s="103"/>
    </row>
    <row r="26" spans="1:16" ht="83.25" customHeight="1" thickBot="1" x14ac:dyDescent="0.3">
      <c r="A26" s="289" t="s">
        <v>109</v>
      </c>
      <c r="B26" s="290"/>
      <c r="C26" s="96" t="s">
        <v>47</v>
      </c>
      <c r="D26" s="235" t="s">
        <v>95</v>
      </c>
      <c r="E26" s="46" t="s">
        <v>20</v>
      </c>
      <c r="F26" s="45" t="s">
        <v>143</v>
      </c>
      <c r="G26" s="114"/>
      <c r="H26" s="103"/>
      <c r="I26" s="103"/>
      <c r="J26" s="103">
        <f>IF(OR(D29&gt;0,D30&gt;0,D31&gt;0,D32&gt;0,D33&gt;0),1,0)</f>
        <v>0</v>
      </c>
      <c r="K26" s="103"/>
      <c r="L26" s="103"/>
      <c r="M26" s="111"/>
      <c r="O26" s="102"/>
      <c r="P26" s="102"/>
    </row>
    <row r="27" spans="1:16" ht="45" customHeight="1" x14ac:dyDescent="0.2">
      <c r="A27" s="413" t="s">
        <v>142</v>
      </c>
      <c r="B27" s="305"/>
      <c r="C27" s="305"/>
      <c r="D27" s="48"/>
      <c r="E27" s="115"/>
      <c r="F27" s="49" t="str">
        <f>IF(AND(D27&lt;&gt;0,E27&lt;&gt;0),+E27-D27-1,"")</f>
        <v/>
      </c>
      <c r="G27" s="116"/>
      <c r="H27" s="103"/>
      <c r="I27" s="103">
        <f>IF(AND(D27&gt;0,E27&gt;0,J17=1),1,0)</f>
        <v>0</v>
      </c>
      <c r="J27" s="103">
        <f>IF(AND(J18=1,J26=1,F27&gt;=3),1,0)</f>
        <v>0</v>
      </c>
      <c r="K27" s="103"/>
      <c r="L27" s="103"/>
      <c r="M27" s="111"/>
    </row>
    <row r="28" spans="1:16" ht="126" customHeight="1" x14ac:dyDescent="0.25">
      <c r="A28" s="414" t="s">
        <v>147</v>
      </c>
      <c r="B28" s="415"/>
      <c r="C28" s="415"/>
      <c r="D28" s="52" t="s">
        <v>131</v>
      </c>
      <c r="E28" s="53" t="s">
        <v>22</v>
      </c>
      <c r="F28" s="17" t="s">
        <v>134</v>
      </c>
      <c r="G28" s="117" t="s">
        <v>41</v>
      </c>
      <c r="H28" s="103"/>
      <c r="I28" s="103" t="b">
        <f>IF(I27=1,D29*16+D30*8+D31*5+D32*16+D33*8+D34*0.5)</f>
        <v>0</v>
      </c>
      <c r="J28" s="103" t="b">
        <f>IF(J27=1,D29*16+D30*8+D31*5+D32*16+D33*8+D34*0.5)</f>
        <v>0</v>
      </c>
      <c r="K28" s="103"/>
      <c r="L28" s="103"/>
      <c r="M28" s="118"/>
    </row>
    <row r="29" spans="1:16" ht="35.1" customHeight="1" x14ac:dyDescent="0.2">
      <c r="A29" s="37">
        <v>8</v>
      </c>
      <c r="B29" s="11" t="s">
        <v>148</v>
      </c>
      <c r="C29" s="11" t="s">
        <v>92</v>
      </c>
      <c r="D29" s="119"/>
      <c r="E29" s="58">
        <f>D29*16</f>
        <v>0</v>
      </c>
      <c r="F29" s="38"/>
      <c r="G29" s="39"/>
      <c r="H29" s="103"/>
      <c r="I29" s="104">
        <f>IF(I28&gt;250,250,I28)</f>
        <v>250</v>
      </c>
      <c r="J29" s="104">
        <f>IF(J28&gt;250,250,J28)</f>
        <v>250</v>
      </c>
      <c r="K29" s="103"/>
      <c r="L29" s="103"/>
    </row>
    <row r="30" spans="1:16" ht="36" customHeight="1" x14ac:dyDescent="0.2">
      <c r="A30" s="37">
        <v>9</v>
      </c>
      <c r="B30" s="59" t="s">
        <v>149</v>
      </c>
      <c r="C30" s="11" t="s">
        <v>87</v>
      </c>
      <c r="D30" s="120"/>
      <c r="E30" s="58">
        <f>D30*8</f>
        <v>0</v>
      </c>
      <c r="F30" s="21"/>
      <c r="G30" s="22"/>
      <c r="H30" s="104"/>
      <c r="I30" s="104">
        <f>IF(SUM(D29:D34)&gt;F27,"SOBREPOSIÇÃO DE ANOS DE EXPERIÊNCIA",I31)</f>
        <v>250</v>
      </c>
      <c r="J30" s="104" t="str">
        <f>IF(SUM(D29:D34)&gt;F27,"SOBREPOSIÇÃO DE ANOS DE EXPERIÊNCIA",J31)</f>
        <v>TEMPO DE EXPERIÊNCIA INSUFICIENTE NA ÁREA DA DISCIPLINA</v>
      </c>
      <c r="K30" s="104"/>
      <c r="L30" s="104"/>
    </row>
    <row r="31" spans="1:16" ht="35.1" customHeight="1" x14ac:dyDescent="0.2">
      <c r="A31" s="37">
        <v>10</v>
      </c>
      <c r="B31" s="59" t="s">
        <v>62</v>
      </c>
      <c r="C31" s="11" t="s">
        <v>88</v>
      </c>
      <c r="D31" s="120"/>
      <c r="E31" s="58">
        <f>D31*5</f>
        <v>0</v>
      </c>
      <c r="F31" s="21"/>
      <c r="G31" s="22"/>
      <c r="H31" s="104"/>
      <c r="I31" s="98">
        <f>I29</f>
        <v>250</v>
      </c>
      <c r="J31" s="98" t="str">
        <f>IF(SUM(D29:D33)&lt;3,"TEMPO DE EXPERIÊNCIA INSUFICIENTE NA ÁREA DA DISCIPLINA",J29)</f>
        <v>TEMPO DE EXPERIÊNCIA INSUFICIENTE NA ÁREA DA DISCIPLINA</v>
      </c>
      <c r="K31" s="104"/>
      <c r="L31" s="104"/>
    </row>
    <row r="32" spans="1:16" ht="35.1" customHeight="1" x14ac:dyDescent="0.2">
      <c r="A32" s="37">
        <v>11</v>
      </c>
      <c r="B32" s="61" t="s">
        <v>89</v>
      </c>
      <c r="C32" s="11" t="s">
        <v>92</v>
      </c>
      <c r="D32" s="120"/>
      <c r="E32" s="58">
        <f>D32*16</f>
        <v>0</v>
      </c>
      <c r="F32" s="85"/>
      <c r="G32" s="39"/>
      <c r="H32" s="103"/>
      <c r="I32" s="103"/>
      <c r="J32" s="103"/>
      <c r="K32" s="103"/>
      <c r="L32" s="103"/>
    </row>
    <row r="33" spans="1:33" ht="35.1" customHeight="1" x14ac:dyDescent="0.2">
      <c r="A33" s="37">
        <v>12</v>
      </c>
      <c r="B33" s="61" t="s">
        <v>19</v>
      </c>
      <c r="C33" s="11" t="s">
        <v>87</v>
      </c>
      <c r="D33" s="120"/>
      <c r="E33" s="58">
        <f>D33*8</f>
        <v>0</v>
      </c>
      <c r="F33" s="85"/>
      <c r="G33" s="39"/>
      <c r="H33" s="103"/>
      <c r="I33" s="103"/>
      <c r="J33" s="103"/>
      <c r="K33" s="103"/>
      <c r="L33" s="103"/>
    </row>
    <row r="34" spans="1:33" ht="35.1" customHeight="1" thickBot="1" x14ac:dyDescent="0.25">
      <c r="A34" s="37">
        <v>13</v>
      </c>
      <c r="B34" s="62" t="s">
        <v>91</v>
      </c>
      <c r="C34" s="62" t="s">
        <v>102</v>
      </c>
      <c r="D34" s="121"/>
      <c r="E34" s="64">
        <f>D34*0.5</f>
        <v>0</v>
      </c>
      <c r="F34" s="65"/>
      <c r="G34" s="122"/>
      <c r="H34" s="103"/>
      <c r="I34" s="103"/>
      <c r="J34" s="103"/>
      <c r="K34" s="103"/>
      <c r="L34" s="103"/>
    </row>
    <row r="35" spans="1:33" ht="29.1" customHeight="1" thickBot="1" x14ac:dyDescent="0.25">
      <c r="A35" s="123"/>
      <c r="B35" s="372" t="s">
        <v>40</v>
      </c>
      <c r="C35" s="373"/>
      <c r="D35" s="374"/>
      <c r="E35" s="355" t="str">
        <f>IF(I27=1,I30,IF(J27=1,J30,"NÃO ATENDE A NENHUMA CONDIÇÃO DO EDITAL"))</f>
        <v>NÃO ATENDE A NENHUMA CONDIÇÃO DO EDITAL</v>
      </c>
      <c r="F35" s="356"/>
      <c r="G35" s="357"/>
      <c r="H35" s="103"/>
      <c r="I35" s="103"/>
      <c r="J35" s="103"/>
      <c r="K35" s="103"/>
      <c r="L35" s="103"/>
    </row>
    <row r="36" spans="1:33" ht="9.9" customHeight="1" thickBot="1" x14ac:dyDescent="0.25">
      <c r="A36" s="375"/>
      <c r="B36" s="376"/>
      <c r="C36" s="376"/>
      <c r="D36" s="376"/>
      <c r="E36" s="376"/>
      <c r="F36" s="376"/>
      <c r="G36" s="377"/>
      <c r="H36" s="103"/>
      <c r="I36" s="103"/>
      <c r="J36" s="103"/>
      <c r="K36" s="103"/>
      <c r="L36" s="103"/>
    </row>
    <row r="37" spans="1:33" ht="39.9" customHeight="1" thickBot="1" x14ac:dyDescent="0.25">
      <c r="A37" s="254" t="s">
        <v>141</v>
      </c>
      <c r="B37" s="255"/>
      <c r="C37" s="255"/>
      <c r="D37" s="378" t="s">
        <v>164</v>
      </c>
      <c r="E37" s="379"/>
      <c r="F37" s="379"/>
      <c r="G37" s="380"/>
      <c r="H37" s="103"/>
      <c r="I37" s="103"/>
      <c r="J37" s="103"/>
      <c r="K37" s="103"/>
      <c r="L37" s="103"/>
      <c r="AC37" s="98"/>
      <c r="AD37" s="98"/>
      <c r="AE37" s="98"/>
      <c r="AF37" s="98"/>
      <c r="AG37" s="98"/>
    </row>
    <row r="38" spans="1:33" ht="56.1" customHeight="1" x14ac:dyDescent="0.25">
      <c r="A38" s="305">
        <v>14</v>
      </c>
      <c r="B38" s="305" t="s">
        <v>167</v>
      </c>
      <c r="C38" s="305" t="s">
        <v>168</v>
      </c>
      <c r="D38" s="67" t="s">
        <v>4</v>
      </c>
      <c r="E38" s="124" t="s">
        <v>3</v>
      </c>
      <c r="F38" s="17" t="s">
        <v>134</v>
      </c>
      <c r="G38" s="125" t="s">
        <v>41</v>
      </c>
      <c r="H38" s="104"/>
      <c r="J38" s="104"/>
      <c r="K38" s="104"/>
      <c r="L38" s="104"/>
      <c r="AC38" s="98"/>
      <c r="AD38" s="98"/>
      <c r="AE38" s="98"/>
      <c r="AF38" s="98"/>
      <c r="AG38" s="98"/>
    </row>
    <row r="39" spans="1:33" ht="35.1" customHeight="1" x14ac:dyDescent="0.2">
      <c r="A39" s="237"/>
      <c r="B39" s="237"/>
      <c r="C39" s="416"/>
      <c r="D39" s="69"/>
      <c r="E39" s="70">
        <f>IF(D39/8&gt;9,10,D39/8)</f>
        <v>0</v>
      </c>
      <c r="F39" s="83"/>
      <c r="G39" s="38"/>
      <c r="I39" s="103"/>
      <c r="AC39" s="98"/>
      <c r="AD39" s="98"/>
      <c r="AE39" s="98"/>
      <c r="AF39" s="98"/>
      <c r="AG39" s="98"/>
    </row>
    <row r="40" spans="1:33" ht="53.1" customHeight="1" thickBot="1" x14ac:dyDescent="0.25">
      <c r="A40" s="62">
        <v>15</v>
      </c>
      <c r="B40" s="62" t="s">
        <v>103</v>
      </c>
      <c r="C40" s="62" t="s">
        <v>133</v>
      </c>
      <c r="D40" s="72"/>
      <c r="E40" s="73">
        <f>IF(D40&gt;100,50,IF(D40&gt;=4,0.5*D40,0))</f>
        <v>0</v>
      </c>
      <c r="F40" s="65"/>
      <c r="G40" s="66"/>
      <c r="H40" s="103"/>
      <c r="I40" s="103"/>
      <c r="J40" s="103"/>
      <c r="K40" s="103"/>
      <c r="L40" s="103"/>
      <c r="AC40" s="98"/>
      <c r="AD40" s="98"/>
      <c r="AE40" s="98"/>
      <c r="AF40" s="98"/>
      <c r="AG40" s="98"/>
    </row>
    <row r="41" spans="1:33" ht="24.6" thickBot="1" x14ac:dyDescent="0.3">
      <c r="A41" s="289" t="s">
        <v>127</v>
      </c>
      <c r="B41" s="290"/>
      <c r="C41" s="75" t="s">
        <v>5</v>
      </c>
      <c r="D41" s="76" t="s">
        <v>139</v>
      </c>
      <c r="E41" s="77" t="s">
        <v>111</v>
      </c>
      <c r="F41" s="78" t="s">
        <v>134</v>
      </c>
      <c r="G41" s="79" t="s">
        <v>41</v>
      </c>
      <c r="H41" s="103"/>
      <c r="I41" s="126"/>
      <c r="J41" s="103"/>
      <c r="K41" s="103"/>
      <c r="L41" s="103"/>
      <c r="AC41" s="98"/>
      <c r="AD41" s="98"/>
      <c r="AE41" s="98"/>
      <c r="AF41" s="98"/>
      <c r="AG41" s="98"/>
    </row>
    <row r="42" spans="1:33" ht="35.25" customHeight="1" x14ac:dyDescent="0.2">
      <c r="A42" s="305">
        <v>16</v>
      </c>
      <c r="B42" s="305" t="s">
        <v>58</v>
      </c>
      <c r="C42" s="9" t="s">
        <v>53</v>
      </c>
      <c r="D42" s="127"/>
      <c r="E42" s="82">
        <f>D42*5</f>
        <v>0</v>
      </c>
      <c r="F42" s="83"/>
      <c r="G42" s="128"/>
      <c r="H42" s="103"/>
      <c r="I42" s="103"/>
      <c r="J42" s="103"/>
      <c r="K42" s="103"/>
      <c r="L42" s="103"/>
      <c r="AC42" s="98"/>
      <c r="AD42" s="98"/>
      <c r="AE42" s="98"/>
      <c r="AF42" s="98"/>
      <c r="AG42" s="98"/>
    </row>
    <row r="43" spans="1:33" ht="38.25" customHeight="1" x14ac:dyDescent="0.2">
      <c r="A43" s="237"/>
      <c r="B43" s="237"/>
      <c r="C43" s="11" t="s">
        <v>54</v>
      </c>
      <c r="D43" s="20"/>
      <c r="E43" s="58">
        <f>IF(D43&gt;5,12.5,D43*2.5)</f>
        <v>0</v>
      </c>
      <c r="F43" s="85"/>
      <c r="G43" s="38"/>
      <c r="H43" s="103"/>
      <c r="I43" s="103"/>
      <c r="J43" s="103"/>
      <c r="K43" s="103"/>
      <c r="L43" s="103"/>
      <c r="AC43" s="98"/>
      <c r="AD43" s="98"/>
      <c r="AE43" s="98"/>
      <c r="AF43" s="98"/>
      <c r="AG43" s="98"/>
    </row>
    <row r="44" spans="1:33" ht="35.1" customHeight="1" x14ac:dyDescent="0.2">
      <c r="A44" s="237">
        <v>17</v>
      </c>
      <c r="B44" s="237" t="s">
        <v>59</v>
      </c>
      <c r="C44" s="237" t="s">
        <v>55</v>
      </c>
      <c r="D44" s="417"/>
      <c r="E44" s="418">
        <f>IF(D44&gt;5,12.5,D44*2.5)</f>
        <v>0</v>
      </c>
      <c r="F44" s="314"/>
      <c r="G44" s="419"/>
      <c r="H44" s="103"/>
      <c r="I44" s="103"/>
      <c r="J44" s="103"/>
      <c r="K44" s="103"/>
      <c r="L44" s="103"/>
      <c r="AC44" s="98"/>
      <c r="AD44" s="98"/>
      <c r="AE44" s="98"/>
      <c r="AF44" s="98"/>
      <c r="AG44" s="98"/>
    </row>
    <row r="45" spans="1:33" ht="0.9" customHeight="1" x14ac:dyDescent="0.2">
      <c r="A45" s="237"/>
      <c r="B45" s="237"/>
      <c r="C45" s="237"/>
      <c r="D45" s="417"/>
      <c r="E45" s="418"/>
      <c r="F45" s="314"/>
      <c r="G45" s="419"/>
      <c r="H45" s="103"/>
      <c r="I45" s="103"/>
      <c r="J45" s="103"/>
      <c r="K45" s="103"/>
      <c r="L45" s="103"/>
      <c r="AC45" s="98"/>
      <c r="AD45" s="98"/>
      <c r="AE45" s="98"/>
      <c r="AF45" s="98"/>
      <c r="AG45" s="98"/>
    </row>
    <row r="46" spans="1:33" ht="51.9" customHeight="1" x14ac:dyDescent="0.2">
      <c r="A46" s="237">
        <v>18</v>
      </c>
      <c r="B46" s="237" t="s">
        <v>60</v>
      </c>
      <c r="C46" s="11" t="s">
        <v>101</v>
      </c>
      <c r="D46" s="20"/>
      <c r="E46" s="58">
        <f>IF(D46&gt;5,25,D46*5)</f>
        <v>0</v>
      </c>
      <c r="F46" s="85"/>
      <c r="G46" s="38"/>
      <c r="H46" s="103"/>
      <c r="I46" s="103"/>
      <c r="J46" s="103"/>
      <c r="K46" s="103"/>
      <c r="L46" s="103"/>
      <c r="AC46" s="98"/>
      <c r="AD46" s="98"/>
      <c r="AE46" s="98"/>
      <c r="AF46" s="98"/>
      <c r="AG46" s="98"/>
    </row>
    <row r="47" spans="1:33" ht="35.1" customHeight="1" x14ac:dyDescent="0.2">
      <c r="A47" s="237"/>
      <c r="B47" s="237"/>
      <c r="C47" s="237" t="s">
        <v>153</v>
      </c>
      <c r="D47" s="417"/>
      <c r="E47" s="418">
        <f>IF(D47&gt;5,12.5,D47*2.5)</f>
        <v>0</v>
      </c>
      <c r="F47" s="314"/>
      <c r="G47" s="419"/>
      <c r="H47" s="103"/>
      <c r="I47" s="103"/>
      <c r="J47" s="103"/>
      <c r="K47" s="103"/>
      <c r="L47" s="103"/>
      <c r="AC47" s="98"/>
      <c r="AD47" s="98"/>
      <c r="AE47" s="98"/>
      <c r="AF47" s="98"/>
      <c r="AG47" s="98"/>
    </row>
    <row r="48" spans="1:33" ht="14.1" customHeight="1" x14ac:dyDescent="0.2">
      <c r="A48" s="237"/>
      <c r="B48" s="237"/>
      <c r="C48" s="237"/>
      <c r="D48" s="417"/>
      <c r="E48" s="418"/>
      <c r="F48" s="314"/>
      <c r="G48" s="419"/>
      <c r="H48" s="103"/>
      <c r="I48" s="103"/>
      <c r="J48" s="103"/>
      <c r="K48" s="103"/>
      <c r="L48" s="103"/>
      <c r="AC48" s="98"/>
      <c r="AD48" s="98"/>
      <c r="AE48" s="98"/>
      <c r="AF48" s="98"/>
      <c r="AG48" s="98"/>
    </row>
    <row r="49" spans="1:33" ht="35.1" customHeight="1" x14ac:dyDescent="0.2">
      <c r="A49" s="237">
        <v>19</v>
      </c>
      <c r="B49" s="237" t="s">
        <v>61</v>
      </c>
      <c r="C49" s="237" t="s">
        <v>104</v>
      </c>
      <c r="D49" s="417"/>
      <c r="E49" s="418">
        <f>IF(D49&gt;5,10,D49*2)</f>
        <v>0</v>
      </c>
      <c r="F49" s="314"/>
      <c r="G49" s="419"/>
      <c r="H49" s="103"/>
      <c r="I49" s="104"/>
      <c r="J49" s="103"/>
      <c r="K49" s="103"/>
      <c r="L49" s="103"/>
      <c r="AC49" s="98"/>
      <c r="AD49" s="98"/>
      <c r="AE49" s="98"/>
      <c r="AF49" s="98"/>
      <c r="AG49" s="98"/>
    </row>
    <row r="50" spans="1:33" ht="18" customHeight="1" x14ac:dyDescent="0.2">
      <c r="A50" s="237"/>
      <c r="B50" s="237"/>
      <c r="C50" s="237"/>
      <c r="D50" s="417"/>
      <c r="E50" s="418"/>
      <c r="F50" s="314"/>
      <c r="G50" s="419"/>
      <c r="H50" s="104"/>
      <c r="I50" s="103"/>
      <c r="J50" s="104"/>
      <c r="K50" s="104"/>
      <c r="L50" s="104"/>
      <c r="AC50" s="98"/>
      <c r="AD50" s="98"/>
      <c r="AE50" s="98"/>
      <c r="AF50" s="98"/>
      <c r="AG50" s="98"/>
    </row>
    <row r="51" spans="1:33" ht="41.25" customHeight="1" thickBot="1" x14ac:dyDescent="0.25">
      <c r="A51" s="242"/>
      <c r="B51" s="242"/>
      <c r="C51" s="62" t="s">
        <v>105</v>
      </c>
      <c r="D51" s="42"/>
      <c r="E51" s="64">
        <f>IF(D51&gt;5,5,D51*1)</f>
        <v>0</v>
      </c>
      <c r="F51" s="65"/>
      <c r="G51" s="66"/>
      <c r="H51" s="103"/>
      <c r="I51" s="104"/>
      <c r="J51" s="103"/>
      <c r="K51" s="103"/>
      <c r="L51" s="103"/>
      <c r="AC51" s="98"/>
      <c r="AD51" s="98"/>
      <c r="AE51" s="98"/>
      <c r="AF51" s="98"/>
      <c r="AG51" s="98"/>
    </row>
    <row r="52" spans="1:33" ht="42.9" customHeight="1" thickBot="1" x14ac:dyDescent="0.3">
      <c r="A52" s="289" t="s">
        <v>63</v>
      </c>
      <c r="B52" s="290"/>
      <c r="C52" s="75" t="s">
        <v>5</v>
      </c>
      <c r="D52" s="76" t="s">
        <v>6</v>
      </c>
      <c r="E52" s="77" t="s">
        <v>111</v>
      </c>
      <c r="F52" s="78" t="s">
        <v>134</v>
      </c>
      <c r="G52" s="79" t="s">
        <v>41</v>
      </c>
      <c r="H52" s="104"/>
      <c r="I52" s="103"/>
      <c r="J52" s="104"/>
      <c r="K52" s="104"/>
      <c r="L52" s="104"/>
      <c r="AC52" s="98"/>
      <c r="AD52" s="98"/>
      <c r="AE52" s="98"/>
      <c r="AF52" s="98"/>
      <c r="AG52" s="98"/>
    </row>
    <row r="53" spans="1:33" ht="35.1" customHeight="1" x14ac:dyDescent="0.2">
      <c r="A53" s="9">
        <v>20</v>
      </c>
      <c r="B53" s="9" t="s">
        <v>9</v>
      </c>
      <c r="C53" s="9" t="s">
        <v>23</v>
      </c>
      <c r="D53" s="129"/>
      <c r="E53" s="82">
        <f>IF(D53&gt;5,25,D53*5)</f>
        <v>0</v>
      </c>
      <c r="F53" s="83"/>
      <c r="G53" s="128"/>
      <c r="H53" s="103"/>
      <c r="I53" s="103"/>
      <c r="J53" s="103"/>
      <c r="K53" s="103"/>
      <c r="L53" s="103"/>
      <c r="AC53" s="98"/>
      <c r="AD53" s="98"/>
      <c r="AE53" s="98"/>
      <c r="AF53" s="98"/>
      <c r="AG53" s="98"/>
    </row>
    <row r="54" spans="1:33" ht="35.1" customHeight="1" x14ac:dyDescent="0.2">
      <c r="A54" s="11">
        <v>21</v>
      </c>
      <c r="B54" s="11" t="s">
        <v>10</v>
      </c>
      <c r="C54" s="11" t="s">
        <v>25</v>
      </c>
      <c r="D54" s="20"/>
      <c r="E54" s="58">
        <f>IF(D54&gt;5,10,D54*2)</f>
        <v>0</v>
      </c>
      <c r="F54" s="21"/>
      <c r="G54" s="21"/>
      <c r="H54" s="103"/>
      <c r="I54" s="103"/>
      <c r="J54" s="103"/>
      <c r="K54" s="103"/>
      <c r="L54" s="103"/>
      <c r="AC54" s="98"/>
      <c r="AD54" s="98"/>
      <c r="AE54" s="98"/>
      <c r="AF54" s="98"/>
      <c r="AG54" s="98"/>
    </row>
    <row r="55" spans="1:33" ht="35.1" customHeight="1" x14ac:dyDescent="0.2">
      <c r="A55" s="11">
        <v>22</v>
      </c>
      <c r="B55" s="11" t="s">
        <v>11</v>
      </c>
      <c r="C55" s="11" t="s">
        <v>106</v>
      </c>
      <c r="D55" s="20"/>
      <c r="E55" s="58">
        <f>IF(D55&gt;5,20,D55*4)</f>
        <v>0</v>
      </c>
      <c r="F55" s="85"/>
      <c r="G55" s="38"/>
      <c r="H55" s="103"/>
      <c r="I55" s="103"/>
      <c r="J55" s="103"/>
      <c r="K55" s="103"/>
      <c r="L55" s="103"/>
      <c r="AC55" s="98"/>
      <c r="AD55" s="98"/>
      <c r="AE55" s="98"/>
      <c r="AF55" s="98"/>
      <c r="AG55" s="98"/>
    </row>
    <row r="56" spans="1:33" ht="35.1" customHeight="1" x14ac:dyDescent="0.2">
      <c r="A56" s="11">
        <v>23</v>
      </c>
      <c r="B56" s="11" t="s">
        <v>12</v>
      </c>
      <c r="C56" s="11" t="s">
        <v>25</v>
      </c>
      <c r="D56" s="20"/>
      <c r="E56" s="58">
        <f>IF(D56&gt;5,10,D56*2)</f>
        <v>0</v>
      </c>
      <c r="F56" s="85"/>
      <c r="G56" s="38"/>
      <c r="H56" s="103"/>
      <c r="I56" s="104"/>
      <c r="J56" s="103"/>
      <c r="K56" s="103"/>
      <c r="L56" s="103"/>
      <c r="AC56" s="98"/>
      <c r="AD56" s="98"/>
      <c r="AE56" s="98"/>
      <c r="AF56" s="98"/>
      <c r="AG56" s="98"/>
    </row>
    <row r="57" spans="1:33" ht="35.1" customHeight="1" x14ac:dyDescent="0.2">
      <c r="A57" s="11">
        <v>24</v>
      </c>
      <c r="B57" s="11" t="s">
        <v>13</v>
      </c>
      <c r="C57" s="11" t="s">
        <v>24</v>
      </c>
      <c r="D57" s="20"/>
      <c r="E57" s="58">
        <f>IF(D57&gt;5,5,D57*1)</f>
        <v>0</v>
      </c>
      <c r="F57" s="85"/>
      <c r="G57" s="38"/>
      <c r="H57" s="104"/>
      <c r="I57" s="103"/>
      <c r="J57" s="104"/>
      <c r="K57" s="104"/>
      <c r="L57" s="104"/>
      <c r="AC57" s="98"/>
      <c r="AD57" s="98"/>
      <c r="AE57" s="98"/>
      <c r="AF57" s="98"/>
      <c r="AG57" s="98"/>
    </row>
    <row r="58" spans="1:33" ht="35.1" customHeight="1" thickBot="1" x14ac:dyDescent="0.25">
      <c r="A58" s="62">
        <v>25</v>
      </c>
      <c r="B58" s="62" t="s">
        <v>1</v>
      </c>
      <c r="C58" s="62" t="s">
        <v>14</v>
      </c>
      <c r="D58" s="42"/>
      <c r="E58" s="64">
        <f>IF(D58&gt;5,2.5,D58*0.5)</f>
        <v>0</v>
      </c>
      <c r="F58" s="65"/>
      <c r="G58" s="66"/>
      <c r="H58" s="103"/>
      <c r="I58" s="104"/>
      <c r="J58" s="103"/>
      <c r="K58" s="103"/>
      <c r="L58" s="103"/>
      <c r="AC58" s="98"/>
      <c r="AD58" s="98"/>
      <c r="AE58" s="98"/>
      <c r="AF58" s="98"/>
      <c r="AG58" s="98"/>
    </row>
    <row r="59" spans="1:33" ht="42.9" customHeight="1" thickBot="1" x14ac:dyDescent="0.3">
      <c r="A59" s="289" t="s">
        <v>64</v>
      </c>
      <c r="B59" s="290"/>
      <c r="C59" s="75" t="s">
        <v>5</v>
      </c>
      <c r="D59" s="76" t="s">
        <v>6</v>
      </c>
      <c r="E59" s="75" t="s">
        <v>111</v>
      </c>
      <c r="F59" s="78" t="s">
        <v>134</v>
      </c>
      <c r="G59" s="79" t="s">
        <v>41</v>
      </c>
      <c r="H59" s="104"/>
      <c r="I59" s="103"/>
      <c r="J59" s="104"/>
      <c r="K59" s="104"/>
      <c r="L59" s="104"/>
      <c r="AC59" s="98"/>
      <c r="AD59" s="98"/>
      <c r="AE59" s="98"/>
      <c r="AF59" s="98"/>
      <c r="AG59" s="98"/>
    </row>
    <row r="60" spans="1:33" ht="51" customHeight="1" x14ac:dyDescent="0.2">
      <c r="A60" s="305">
        <v>26</v>
      </c>
      <c r="B60" s="305" t="s">
        <v>169</v>
      </c>
      <c r="C60" s="9" t="s">
        <v>112</v>
      </c>
      <c r="D60" s="130"/>
      <c r="E60" s="82">
        <f>D60*2.5</f>
        <v>0</v>
      </c>
      <c r="F60" s="83"/>
      <c r="G60" s="128"/>
      <c r="H60" s="104"/>
      <c r="I60" s="103"/>
      <c r="J60" s="104"/>
      <c r="K60" s="104"/>
      <c r="L60" s="104"/>
      <c r="AC60" s="98"/>
      <c r="AD60" s="98"/>
      <c r="AE60" s="98"/>
      <c r="AF60" s="98"/>
      <c r="AG60" s="98"/>
    </row>
    <row r="61" spans="1:33" ht="39.9" customHeight="1" x14ac:dyDescent="0.2">
      <c r="A61" s="237"/>
      <c r="B61" s="237"/>
      <c r="C61" s="11" t="s">
        <v>113</v>
      </c>
      <c r="D61" s="120"/>
      <c r="E61" s="58">
        <f>D61*2</f>
        <v>0</v>
      </c>
      <c r="F61" s="21"/>
      <c r="G61" s="21"/>
      <c r="H61" s="104"/>
      <c r="I61" s="103"/>
      <c r="J61" s="104"/>
      <c r="K61" s="104"/>
      <c r="L61" s="104"/>
      <c r="AC61" s="98"/>
      <c r="AD61" s="98"/>
      <c r="AE61" s="98"/>
      <c r="AF61" s="98"/>
      <c r="AG61" s="98"/>
    </row>
    <row r="62" spans="1:33" ht="54" customHeight="1" x14ac:dyDescent="0.2">
      <c r="A62" s="237"/>
      <c r="B62" s="237"/>
      <c r="C62" s="11" t="s">
        <v>48</v>
      </c>
      <c r="D62" s="120"/>
      <c r="E62" s="58">
        <f>D62*2.5</f>
        <v>0</v>
      </c>
      <c r="F62" s="85"/>
      <c r="G62" s="38"/>
      <c r="H62" s="104"/>
      <c r="I62" s="103"/>
      <c r="J62" s="104"/>
      <c r="K62" s="104"/>
      <c r="L62" s="104"/>
      <c r="AC62" s="98"/>
      <c r="AD62" s="98"/>
      <c r="AE62" s="98"/>
      <c r="AF62" s="98"/>
      <c r="AG62" s="98"/>
    </row>
    <row r="63" spans="1:33" ht="48.9" customHeight="1" x14ac:dyDescent="0.2">
      <c r="A63" s="237">
        <v>27</v>
      </c>
      <c r="B63" s="237" t="s">
        <v>65</v>
      </c>
      <c r="C63" s="11" t="s">
        <v>114</v>
      </c>
      <c r="D63" s="120"/>
      <c r="E63" s="58">
        <f>D63*1.5</f>
        <v>0</v>
      </c>
      <c r="F63" s="85"/>
      <c r="G63" s="38"/>
      <c r="H63" s="103"/>
      <c r="I63" s="103"/>
      <c r="J63" s="103"/>
      <c r="K63" s="103"/>
      <c r="L63" s="103"/>
      <c r="AC63" s="98"/>
      <c r="AD63" s="98"/>
      <c r="AE63" s="98"/>
      <c r="AF63" s="98"/>
      <c r="AG63" s="98"/>
    </row>
    <row r="64" spans="1:33" ht="41.1" customHeight="1" x14ac:dyDescent="0.2">
      <c r="A64" s="237"/>
      <c r="B64" s="237"/>
      <c r="C64" s="11" t="s">
        <v>115</v>
      </c>
      <c r="D64" s="120"/>
      <c r="E64" s="58">
        <f>D64*1</f>
        <v>0</v>
      </c>
      <c r="F64" s="21"/>
      <c r="G64" s="21"/>
      <c r="H64" s="103"/>
      <c r="I64" s="103"/>
      <c r="J64" s="103"/>
      <c r="K64" s="103"/>
      <c r="L64" s="103"/>
      <c r="AC64" s="98"/>
      <c r="AD64" s="98"/>
      <c r="AE64" s="98"/>
      <c r="AF64" s="98"/>
      <c r="AG64" s="98"/>
    </row>
    <row r="65" spans="1:33" ht="53.1" customHeight="1" x14ac:dyDescent="0.2">
      <c r="A65" s="237"/>
      <c r="B65" s="237"/>
      <c r="C65" s="11" t="s">
        <v>96</v>
      </c>
      <c r="D65" s="120"/>
      <c r="E65" s="58">
        <f>D65*1.5</f>
        <v>0</v>
      </c>
      <c r="F65" s="85"/>
      <c r="G65" s="38"/>
      <c r="H65" s="103"/>
      <c r="I65" s="103"/>
      <c r="J65" s="103"/>
      <c r="K65" s="103"/>
      <c r="L65" s="103"/>
      <c r="AC65" s="98"/>
      <c r="AD65" s="98"/>
      <c r="AE65" s="98"/>
      <c r="AF65" s="98"/>
      <c r="AG65" s="98"/>
    </row>
    <row r="66" spans="1:33" ht="42.9" customHeight="1" x14ac:dyDescent="0.2">
      <c r="A66" s="237">
        <v>28</v>
      </c>
      <c r="B66" s="237" t="s">
        <v>66</v>
      </c>
      <c r="C66" s="11" t="s">
        <v>118</v>
      </c>
      <c r="D66" s="120"/>
      <c r="E66" s="58">
        <f>D66*1</f>
        <v>0</v>
      </c>
      <c r="F66" s="85"/>
      <c r="G66" s="38"/>
      <c r="H66" s="103"/>
      <c r="I66" s="103"/>
      <c r="J66" s="103"/>
      <c r="K66" s="103"/>
      <c r="L66" s="103"/>
      <c r="AC66" s="98"/>
      <c r="AD66" s="98"/>
      <c r="AE66" s="98"/>
      <c r="AF66" s="98"/>
      <c r="AG66" s="98"/>
    </row>
    <row r="67" spans="1:33" ht="54" customHeight="1" x14ac:dyDescent="0.2">
      <c r="A67" s="237"/>
      <c r="B67" s="237"/>
      <c r="C67" s="11" t="s">
        <v>49</v>
      </c>
      <c r="D67" s="120"/>
      <c r="E67" s="58">
        <f>D67*1</f>
        <v>0</v>
      </c>
      <c r="F67" s="85"/>
      <c r="G67" s="38"/>
      <c r="H67" s="103"/>
      <c r="I67" s="103"/>
      <c r="J67" s="103"/>
      <c r="K67" s="103"/>
      <c r="L67" s="103"/>
      <c r="AC67" s="98"/>
      <c r="AD67" s="98"/>
      <c r="AE67" s="98"/>
      <c r="AF67" s="98"/>
      <c r="AG67" s="98"/>
    </row>
    <row r="68" spans="1:33" ht="36.9" customHeight="1" x14ac:dyDescent="0.2">
      <c r="A68" s="11">
        <v>29</v>
      </c>
      <c r="B68" s="11" t="s">
        <v>170</v>
      </c>
      <c r="C68" s="11" t="s">
        <v>15</v>
      </c>
      <c r="D68" s="120"/>
      <c r="E68" s="58">
        <f>D68*5</f>
        <v>0</v>
      </c>
      <c r="F68" s="85"/>
      <c r="G68" s="38"/>
      <c r="H68" s="103"/>
      <c r="I68" s="103"/>
      <c r="J68" s="103"/>
      <c r="K68" s="103"/>
      <c r="L68" s="103"/>
      <c r="AC68" s="98"/>
      <c r="AD68" s="98"/>
      <c r="AE68" s="98"/>
      <c r="AF68" s="98"/>
      <c r="AG68" s="98"/>
    </row>
    <row r="69" spans="1:33" ht="37.5" customHeight="1" x14ac:dyDescent="0.2">
      <c r="A69" s="11">
        <v>30</v>
      </c>
      <c r="B69" s="11" t="s">
        <v>67</v>
      </c>
      <c r="C69" s="11" t="s">
        <v>97</v>
      </c>
      <c r="D69" s="120"/>
      <c r="E69" s="58">
        <f>D69*2.5</f>
        <v>0</v>
      </c>
      <c r="F69" s="85"/>
      <c r="G69" s="38"/>
      <c r="H69" s="103"/>
      <c r="I69" s="103"/>
      <c r="J69" s="103"/>
      <c r="K69" s="103"/>
      <c r="L69" s="103"/>
      <c r="AC69" s="98"/>
      <c r="AD69" s="98"/>
      <c r="AE69" s="98"/>
      <c r="AF69" s="98"/>
      <c r="AG69" s="98"/>
    </row>
    <row r="70" spans="1:33" ht="36.9" customHeight="1" x14ac:dyDescent="0.2">
      <c r="A70" s="11">
        <v>31</v>
      </c>
      <c r="B70" s="11" t="s">
        <v>156</v>
      </c>
      <c r="C70" s="11" t="s">
        <v>15</v>
      </c>
      <c r="D70" s="120"/>
      <c r="E70" s="58">
        <f>D70*5</f>
        <v>0</v>
      </c>
      <c r="F70" s="85"/>
      <c r="G70" s="38"/>
      <c r="H70" s="103"/>
      <c r="I70" s="103"/>
      <c r="J70" s="103"/>
      <c r="K70" s="103"/>
      <c r="L70" s="103"/>
      <c r="AC70" s="98"/>
      <c r="AD70" s="98"/>
      <c r="AE70" s="98"/>
      <c r="AF70" s="98"/>
      <c r="AG70" s="98"/>
    </row>
    <row r="71" spans="1:33" ht="36.75" customHeight="1" x14ac:dyDescent="0.2">
      <c r="A71" s="11">
        <v>32</v>
      </c>
      <c r="B71" s="11" t="s">
        <v>68</v>
      </c>
      <c r="C71" s="11" t="s">
        <v>97</v>
      </c>
      <c r="D71" s="120"/>
      <c r="E71" s="58">
        <f>D71*2.5</f>
        <v>0</v>
      </c>
      <c r="F71" s="85"/>
      <c r="G71" s="38"/>
      <c r="H71" s="103"/>
      <c r="I71" s="103"/>
      <c r="J71" s="103"/>
      <c r="K71" s="103"/>
      <c r="L71" s="103"/>
      <c r="AC71" s="98"/>
      <c r="AD71" s="98"/>
      <c r="AE71" s="98"/>
      <c r="AF71" s="98"/>
      <c r="AG71" s="98"/>
    </row>
    <row r="72" spans="1:33" ht="54.9" customHeight="1" x14ac:dyDescent="0.2">
      <c r="A72" s="237">
        <v>33</v>
      </c>
      <c r="B72" s="237" t="s">
        <v>69</v>
      </c>
      <c r="C72" s="11" t="s">
        <v>50</v>
      </c>
      <c r="D72" s="120"/>
      <c r="E72" s="58">
        <f>D72*2</f>
        <v>0</v>
      </c>
      <c r="F72" s="85"/>
      <c r="G72" s="38"/>
      <c r="H72" s="103"/>
      <c r="I72" s="103"/>
      <c r="J72" s="103"/>
      <c r="K72" s="103"/>
      <c r="L72" s="103"/>
      <c r="AC72" s="98"/>
      <c r="AD72" s="98"/>
      <c r="AE72" s="98"/>
      <c r="AF72" s="98"/>
      <c r="AG72" s="98"/>
    </row>
    <row r="73" spans="1:33" ht="39.9" customHeight="1" x14ac:dyDescent="0.2">
      <c r="A73" s="237"/>
      <c r="B73" s="237"/>
      <c r="C73" s="11" t="s">
        <v>56</v>
      </c>
      <c r="D73" s="120"/>
      <c r="E73" s="58">
        <f>D73*1</f>
        <v>0</v>
      </c>
      <c r="F73" s="85"/>
      <c r="G73" s="38"/>
      <c r="H73" s="103"/>
      <c r="I73" s="104"/>
      <c r="J73" s="103"/>
      <c r="K73" s="103"/>
      <c r="L73" s="103"/>
      <c r="AC73" s="98"/>
      <c r="AD73" s="98"/>
      <c r="AE73" s="98"/>
      <c r="AF73" s="98"/>
      <c r="AG73" s="98"/>
    </row>
    <row r="74" spans="1:33" ht="54.9" customHeight="1" x14ac:dyDescent="0.2">
      <c r="A74" s="237"/>
      <c r="B74" s="237"/>
      <c r="C74" s="11" t="s">
        <v>98</v>
      </c>
      <c r="D74" s="120"/>
      <c r="E74" s="58">
        <f>D74*2</f>
        <v>0</v>
      </c>
      <c r="F74" s="85"/>
      <c r="G74" s="38"/>
      <c r="H74" s="104"/>
      <c r="I74" s="103"/>
      <c r="J74" s="104"/>
      <c r="K74" s="104"/>
      <c r="L74" s="104"/>
      <c r="AC74" s="98"/>
      <c r="AD74" s="98"/>
      <c r="AE74" s="98"/>
      <c r="AF74" s="98"/>
      <c r="AG74" s="98"/>
    </row>
    <row r="75" spans="1:33" ht="51" customHeight="1" thickBot="1" x14ac:dyDescent="0.25">
      <c r="A75" s="62">
        <v>34</v>
      </c>
      <c r="B75" s="62" t="s">
        <v>70</v>
      </c>
      <c r="C75" s="62" t="s">
        <v>57</v>
      </c>
      <c r="D75" s="121"/>
      <c r="E75" s="64">
        <f>D75*10</f>
        <v>0</v>
      </c>
      <c r="F75" s="65"/>
      <c r="G75" s="66"/>
      <c r="H75" s="103"/>
      <c r="I75" s="104"/>
      <c r="J75" s="103"/>
      <c r="K75" s="103"/>
      <c r="L75" s="103"/>
      <c r="AC75" s="98"/>
      <c r="AD75" s="98"/>
      <c r="AE75" s="98"/>
      <c r="AF75" s="98"/>
      <c r="AG75" s="98"/>
    </row>
    <row r="76" spans="1:33" ht="38.1" customHeight="1" thickBot="1" x14ac:dyDescent="0.3">
      <c r="A76" s="289" t="s">
        <v>71</v>
      </c>
      <c r="B76" s="290"/>
      <c r="C76" s="131" t="s">
        <v>5</v>
      </c>
      <c r="D76" s="76" t="s">
        <v>6</v>
      </c>
      <c r="E76" s="75" t="s">
        <v>111</v>
      </c>
      <c r="F76" s="78" t="s">
        <v>134</v>
      </c>
      <c r="G76" s="79" t="s">
        <v>41</v>
      </c>
      <c r="H76" s="104"/>
      <c r="I76" s="103"/>
      <c r="J76" s="104"/>
      <c r="K76" s="104"/>
      <c r="L76" s="104"/>
      <c r="AC76" s="98"/>
      <c r="AD76" s="98"/>
      <c r="AE76" s="98"/>
      <c r="AF76" s="98"/>
      <c r="AG76" s="98"/>
    </row>
    <row r="77" spans="1:33" ht="88.5" customHeight="1" x14ac:dyDescent="0.2">
      <c r="A77" s="9">
        <v>35</v>
      </c>
      <c r="B77" s="9" t="s">
        <v>157</v>
      </c>
      <c r="C77" s="9" t="s">
        <v>86</v>
      </c>
      <c r="D77" s="130"/>
      <c r="E77" s="82">
        <f>D77*20</f>
        <v>0</v>
      </c>
      <c r="F77" s="83"/>
      <c r="G77" s="84"/>
      <c r="H77" s="103"/>
      <c r="I77" s="103"/>
      <c r="J77" s="103"/>
      <c r="K77" s="103"/>
      <c r="L77" s="103"/>
      <c r="AC77" s="98"/>
      <c r="AD77" s="98"/>
      <c r="AE77" s="98"/>
      <c r="AF77" s="98"/>
      <c r="AG77" s="98"/>
    </row>
    <row r="78" spans="1:33" ht="42.9" customHeight="1" x14ac:dyDescent="0.2">
      <c r="A78" s="11">
        <v>36</v>
      </c>
      <c r="B78" s="11" t="s">
        <v>72</v>
      </c>
      <c r="C78" s="11" t="s">
        <v>116</v>
      </c>
      <c r="D78" s="120"/>
      <c r="E78" s="58">
        <f>D78*5</f>
        <v>0</v>
      </c>
      <c r="F78" s="86"/>
      <c r="G78" s="86"/>
      <c r="H78" s="103"/>
      <c r="I78" s="103"/>
      <c r="J78" s="103"/>
      <c r="K78" s="103"/>
      <c r="L78" s="103"/>
      <c r="AC78" s="98"/>
      <c r="AD78" s="98"/>
      <c r="AE78" s="98"/>
      <c r="AF78" s="98"/>
      <c r="AG78" s="98"/>
    </row>
    <row r="79" spans="1:33" ht="39.9" customHeight="1" x14ac:dyDescent="0.2">
      <c r="A79" s="11">
        <v>37</v>
      </c>
      <c r="B79" s="132" t="s">
        <v>73</v>
      </c>
      <c r="C79" s="11" t="s">
        <v>119</v>
      </c>
      <c r="D79" s="120"/>
      <c r="E79" s="58">
        <f>D79*5</f>
        <v>0</v>
      </c>
      <c r="F79" s="85"/>
      <c r="G79" s="13"/>
      <c r="H79" s="103"/>
      <c r="I79" s="103"/>
      <c r="J79" s="103"/>
      <c r="K79" s="103"/>
      <c r="L79" s="103"/>
      <c r="AC79" s="98"/>
      <c r="AD79" s="98"/>
      <c r="AE79" s="98"/>
      <c r="AF79" s="98"/>
      <c r="AG79" s="98"/>
    </row>
    <row r="80" spans="1:33" ht="39.9" customHeight="1" x14ac:dyDescent="0.2">
      <c r="A80" s="11">
        <v>38</v>
      </c>
      <c r="B80" s="11" t="s">
        <v>74</v>
      </c>
      <c r="C80" s="11" t="s">
        <v>117</v>
      </c>
      <c r="D80" s="120"/>
      <c r="E80" s="58">
        <f>D80*5</f>
        <v>0</v>
      </c>
      <c r="F80" s="85"/>
      <c r="G80" s="13"/>
      <c r="H80" s="103"/>
      <c r="I80" s="103"/>
      <c r="J80" s="103"/>
      <c r="K80" s="103"/>
      <c r="L80" s="103"/>
      <c r="AC80" s="98"/>
      <c r="AD80" s="98"/>
      <c r="AE80" s="98"/>
      <c r="AF80" s="98"/>
      <c r="AG80" s="98"/>
    </row>
    <row r="81" spans="1:33" ht="39.9" customHeight="1" x14ac:dyDescent="0.2">
      <c r="A81" s="11">
        <v>39</v>
      </c>
      <c r="B81" s="11" t="s">
        <v>75</v>
      </c>
      <c r="C81" s="11" t="s">
        <v>26</v>
      </c>
      <c r="D81" s="120"/>
      <c r="E81" s="58">
        <f>D81*5</f>
        <v>0</v>
      </c>
      <c r="F81" s="85"/>
      <c r="G81" s="13"/>
      <c r="H81" s="103"/>
      <c r="I81" s="103"/>
      <c r="J81" s="103"/>
      <c r="K81" s="103"/>
      <c r="L81" s="103"/>
      <c r="AC81" s="98"/>
      <c r="AD81" s="98"/>
      <c r="AE81" s="98"/>
      <c r="AF81" s="98"/>
      <c r="AG81" s="98"/>
    </row>
    <row r="82" spans="1:33" ht="42" customHeight="1" thickBot="1" x14ac:dyDescent="0.25">
      <c r="A82" s="62">
        <v>40</v>
      </c>
      <c r="B82" s="62" t="s">
        <v>76</v>
      </c>
      <c r="C82" s="62" t="s">
        <v>121</v>
      </c>
      <c r="D82" s="121"/>
      <c r="E82" s="64">
        <f>D82*2.5</f>
        <v>0</v>
      </c>
      <c r="F82" s="65"/>
      <c r="G82" s="74"/>
      <c r="H82" s="103"/>
      <c r="I82" s="109"/>
      <c r="J82" s="103"/>
      <c r="K82" s="103"/>
      <c r="L82" s="103"/>
      <c r="AC82" s="98"/>
      <c r="AD82" s="98"/>
      <c r="AE82" s="98"/>
      <c r="AF82" s="98"/>
      <c r="AG82" s="98"/>
    </row>
    <row r="83" spans="1:33" ht="24.9" customHeight="1" thickBot="1" x14ac:dyDescent="0.25">
      <c r="A83" s="372" t="s">
        <v>18</v>
      </c>
      <c r="B83" s="373"/>
      <c r="C83" s="373"/>
      <c r="D83" s="374"/>
      <c r="E83" s="355">
        <f>IF(SUM(E38:E82)&gt;250, 250,SUM(E38:E82))</f>
        <v>0</v>
      </c>
      <c r="F83" s="356"/>
      <c r="G83" s="357"/>
      <c r="H83" s="109"/>
      <c r="I83" s="109"/>
      <c r="J83" s="109"/>
      <c r="K83" s="109"/>
      <c r="L83" s="109"/>
      <c r="AC83" s="98"/>
      <c r="AD83" s="98"/>
      <c r="AE83" s="98"/>
      <c r="AF83" s="98"/>
      <c r="AG83" s="98"/>
    </row>
    <row r="84" spans="1:33" ht="12" customHeight="1" thickBot="1" x14ac:dyDescent="0.25">
      <c r="A84" s="381"/>
      <c r="B84" s="382"/>
      <c r="C84" s="382"/>
      <c r="D84" s="382"/>
      <c r="E84" s="382"/>
      <c r="F84" s="382"/>
      <c r="G84" s="383"/>
      <c r="H84" s="109"/>
      <c r="I84" s="109"/>
      <c r="J84" s="109"/>
      <c r="K84" s="109"/>
      <c r="L84" s="109"/>
      <c r="AC84" s="98"/>
      <c r="AD84" s="98"/>
      <c r="AE84" s="98"/>
      <c r="AF84" s="98"/>
      <c r="AG84" s="98"/>
    </row>
    <row r="85" spans="1:33" ht="15.9" customHeight="1" x14ac:dyDescent="0.2">
      <c r="A85" s="319" t="s">
        <v>132</v>
      </c>
      <c r="B85" s="320"/>
      <c r="C85" s="320"/>
      <c r="D85" s="323" t="s">
        <v>164</v>
      </c>
      <c r="E85" s="323"/>
      <c r="F85" s="323"/>
      <c r="G85" s="324"/>
      <c r="H85" s="109"/>
      <c r="I85" s="109"/>
      <c r="J85" s="109"/>
      <c r="K85" s="109"/>
      <c r="L85" s="109"/>
      <c r="AC85" s="98"/>
      <c r="AD85" s="98"/>
      <c r="AE85" s="98"/>
      <c r="AF85" s="98"/>
      <c r="AG85" s="98"/>
    </row>
    <row r="86" spans="1:33" ht="12.9" customHeight="1" thickBot="1" x14ac:dyDescent="0.25">
      <c r="A86" s="321"/>
      <c r="B86" s="322"/>
      <c r="C86" s="322"/>
      <c r="D86" s="325"/>
      <c r="E86" s="325"/>
      <c r="F86" s="325"/>
      <c r="G86" s="326"/>
      <c r="H86" s="109"/>
      <c r="I86" s="109"/>
      <c r="J86" s="109"/>
      <c r="K86" s="109"/>
      <c r="L86" s="109"/>
      <c r="AC86" s="98"/>
      <c r="AD86" s="98"/>
      <c r="AE86" s="98"/>
      <c r="AF86" s="98"/>
      <c r="AG86" s="98"/>
    </row>
    <row r="87" spans="1:33" ht="39" customHeight="1" x14ac:dyDescent="0.2">
      <c r="A87" s="87">
        <v>41</v>
      </c>
      <c r="B87" s="9" t="s">
        <v>171</v>
      </c>
      <c r="C87" s="9" t="s">
        <v>122</v>
      </c>
      <c r="D87" s="130"/>
      <c r="E87" s="82">
        <f>D87*1</f>
        <v>0</v>
      </c>
      <c r="F87" s="83"/>
      <c r="G87" s="88"/>
      <c r="H87" s="133"/>
      <c r="I87" s="133"/>
      <c r="J87" s="133"/>
      <c r="K87" s="133"/>
      <c r="L87" s="133"/>
      <c r="AC87" s="98"/>
      <c r="AD87" s="98"/>
      <c r="AE87" s="98"/>
      <c r="AF87" s="98"/>
      <c r="AG87" s="98"/>
    </row>
    <row r="88" spans="1:33" ht="39.9" customHeight="1" x14ac:dyDescent="0.2">
      <c r="A88" s="37">
        <v>42</v>
      </c>
      <c r="B88" s="11" t="s">
        <v>172</v>
      </c>
      <c r="C88" s="11" t="s">
        <v>123</v>
      </c>
      <c r="D88" s="120"/>
      <c r="E88" s="58">
        <f>IF(D88&gt;2,2,D88)</f>
        <v>0</v>
      </c>
      <c r="F88" s="85"/>
      <c r="G88" s="90"/>
      <c r="H88" s="133"/>
      <c r="I88" s="133"/>
      <c r="J88" s="133"/>
      <c r="K88" s="133"/>
      <c r="L88" s="133"/>
      <c r="AC88" s="98"/>
      <c r="AD88" s="98"/>
      <c r="AE88" s="98"/>
      <c r="AF88" s="98"/>
      <c r="AG88" s="98"/>
    </row>
    <row r="89" spans="1:33" ht="35.1" customHeight="1" x14ac:dyDescent="0.2">
      <c r="A89" s="37">
        <v>43</v>
      </c>
      <c r="B89" s="11" t="s">
        <v>173</v>
      </c>
      <c r="C89" s="11" t="s">
        <v>123</v>
      </c>
      <c r="D89" s="120"/>
      <c r="E89" s="58">
        <f t="shared" ref="E89:E92" si="1">IF(D89&gt;2,2,D89)</f>
        <v>0</v>
      </c>
      <c r="F89" s="85"/>
      <c r="G89" s="90"/>
      <c r="H89" s="133"/>
      <c r="I89" s="133"/>
      <c r="J89" s="133"/>
      <c r="K89" s="133"/>
      <c r="L89" s="133"/>
      <c r="AC89" s="98"/>
      <c r="AD89" s="98"/>
      <c r="AE89" s="98"/>
      <c r="AF89" s="98"/>
      <c r="AG89" s="98"/>
    </row>
    <row r="90" spans="1:33" ht="39" customHeight="1" x14ac:dyDescent="0.2">
      <c r="A90" s="37">
        <v>44</v>
      </c>
      <c r="B90" s="11" t="s">
        <v>174</v>
      </c>
      <c r="C90" s="11" t="s">
        <v>123</v>
      </c>
      <c r="D90" s="120"/>
      <c r="E90" s="58">
        <f t="shared" si="1"/>
        <v>0</v>
      </c>
      <c r="F90" s="85"/>
      <c r="G90" s="90"/>
      <c r="H90" s="133"/>
      <c r="I90" s="133"/>
      <c r="J90" s="133"/>
      <c r="K90" s="133"/>
      <c r="L90" s="133"/>
      <c r="AC90" s="98"/>
      <c r="AD90" s="98"/>
      <c r="AE90" s="98"/>
      <c r="AF90" s="98"/>
      <c r="AG90" s="98"/>
    </row>
    <row r="91" spans="1:33" ht="39" customHeight="1" x14ac:dyDescent="0.2">
      <c r="A91" s="37">
        <v>45</v>
      </c>
      <c r="B91" s="11" t="s">
        <v>175</v>
      </c>
      <c r="C91" s="11" t="s">
        <v>123</v>
      </c>
      <c r="D91" s="120"/>
      <c r="E91" s="58">
        <f t="shared" si="1"/>
        <v>0</v>
      </c>
      <c r="F91" s="85"/>
      <c r="G91" s="90"/>
      <c r="H91" s="133"/>
      <c r="I91" s="133"/>
      <c r="J91" s="133"/>
      <c r="K91" s="133"/>
      <c r="L91" s="133"/>
      <c r="AC91" s="98"/>
      <c r="AD91" s="98"/>
      <c r="AE91" s="98"/>
      <c r="AF91" s="98"/>
      <c r="AG91" s="98"/>
    </row>
    <row r="92" spans="1:33" ht="42.9" customHeight="1" thickBot="1" x14ac:dyDescent="0.25">
      <c r="A92" s="40">
        <v>46</v>
      </c>
      <c r="B92" s="62" t="s">
        <v>176</v>
      </c>
      <c r="C92" s="62" t="s">
        <v>123</v>
      </c>
      <c r="D92" s="121"/>
      <c r="E92" s="64">
        <f t="shared" si="1"/>
        <v>0</v>
      </c>
      <c r="F92" s="65"/>
      <c r="G92" s="44"/>
      <c r="H92" s="109"/>
      <c r="I92" s="109"/>
      <c r="J92" s="109"/>
      <c r="K92" s="109"/>
      <c r="L92" s="109"/>
      <c r="AC92" s="98"/>
      <c r="AD92" s="98"/>
      <c r="AE92" s="98"/>
      <c r="AF92" s="98"/>
      <c r="AG92" s="98"/>
    </row>
    <row r="93" spans="1:33" ht="23.1" customHeight="1" thickBot="1" x14ac:dyDescent="0.25">
      <c r="A93" s="372" t="s">
        <v>100</v>
      </c>
      <c r="B93" s="373"/>
      <c r="C93" s="373"/>
      <c r="D93" s="374"/>
      <c r="E93" s="423">
        <f>IF(SUM(E87:E92)&gt;250,250,SUM(E87:E92))</f>
        <v>0</v>
      </c>
      <c r="F93" s="424"/>
      <c r="G93" s="425"/>
      <c r="H93" s="109"/>
      <c r="I93" s="109"/>
      <c r="J93" s="109"/>
      <c r="K93" s="109"/>
      <c r="L93" s="109"/>
      <c r="AC93" s="98"/>
      <c r="AD93" s="98"/>
      <c r="AE93" s="98"/>
      <c r="AF93" s="98"/>
      <c r="AG93" s="98"/>
    </row>
    <row r="94" spans="1:33" ht="24.9" customHeight="1" thickBot="1" x14ac:dyDescent="0.25">
      <c r="A94" s="426" t="s">
        <v>38</v>
      </c>
      <c r="B94" s="427"/>
      <c r="C94" s="427"/>
      <c r="D94" s="428"/>
      <c r="E94" s="334" t="str">
        <f>IF(AND(ISNUMBER(E25),ISNUMBER(E35),ISNUMBER(E83),ISNUMBER(E93)),E83+E25+E35+E93,"INSCRIÇÃO INDEFERIDA")</f>
        <v>INSCRIÇÃO INDEFERIDA</v>
      </c>
      <c r="F94" s="335"/>
      <c r="G94" s="336"/>
      <c r="H94" s="109"/>
      <c r="J94" s="109"/>
      <c r="K94" s="109"/>
      <c r="L94" s="109"/>
      <c r="AC94" s="98"/>
      <c r="AD94" s="98"/>
      <c r="AE94" s="98"/>
      <c r="AF94" s="98"/>
      <c r="AG94" s="98"/>
    </row>
    <row r="95" spans="1:33" x14ac:dyDescent="0.2">
      <c r="A95" s="370"/>
      <c r="B95" s="363"/>
      <c r="C95" s="363"/>
      <c r="D95" s="363"/>
      <c r="E95" s="363"/>
      <c r="F95" s="363"/>
      <c r="G95" s="371"/>
    </row>
    <row r="96" spans="1:33" x14ac:dyDescent="0.2">
      <c r="A96" s="370"/>
      <c r="B96" s="363"/>
      <c r="C96" s="363"/>
      <c r="D96" s="363"/>
      <c r="E96" s="363"/>
      <c r="F96" s="363"/>
      <c r="G96" s="371"/>
    </row>
    <row r="97" spans="1:7" x14ac:dyDescent="0.2">
      <c r="A97" s="370"/>
      <c r="B97" s="363"/>
      <c r="C97" s="363"/>
      <c r="D97" s="363"/>
      <c r="E97" s="363"/>
      <c r="F97" s="363"/>
      <c r="G97" s="371"/>
    </row>
    <row r="98" spans="1:7" ht="26.1" customHeight="1" x14ac:dyDescent="0.2">
      <c r="A98" s="370"/>
      <c r="B98" s="363"/>
      <c r="C98" s="363" t="s">
        <v>184</v>
      </c>
      <c r="D98" s="363"/>
      <c r="E98" s="429">
        <f ca="1">NOW()</f>
        <v>43957.944158564816</v>
      </c>
      <c r="F98" s="429"/>
      <c r="G98" s="134"/>
    </row>
    <row r="99" spans="1:7" ht="12.9" customHeight="1" x14ac:dyDescent="0.2">
      <c r="A99" s="370"/>
      <c r="B99" s="363"/>
      <c r="C99" s="364" t="s">
        <v>79</v>
      </c>
      <c r="D99" s="364"/>
      <c r="E99" s="92"/>
      <c r="F99" s="93"/>
      <c r="G99" s="134"/>
    </row>
    <row r="100" spans="1:7" x14ac:dyDescent="0.2">
      <c r="A100" s="370"/>
      <c r="B100" s="363"/>
      <c r="C100" s="93"/>
      <c r="D100" s="92"/>
      <c r="E100" s="135" t="s">
        <v>81</v>
      </c>
      <c r="F100" s="135"/>
      <c r="G100" s="134"/>
    </row>
    <row r="101" spans="1:7" x14ac:dyDescent="0.2">
      <c r="A101" s="370"/>
      <c r="B101" s="363"/>
      <c r="C101" s="93"/>
      <c r="D101" s="92"/>
      <c r="E101" s="318" t="s">
        <v>80</v>
      </c>
      <c r="F101" s="318"/>
      <c r="G101" s="134"/>
    </row>
    <row r="102" spans="1:7" x14ac:dyDescent="0.2">
      <c r="A102" s="370"/>
      <c r="B102" s="363"/>
      <c r="C102" s="363"/>
      <c r="D102" s="363"/>
      <c r="E102" s="363"/>
      <c r="F102" s="363"/>
      <c r="G102" s="371"/>
    </row>
    <row r="103" spans="1:7" x14ac:dyDescent="0.2">
      <c r="A103" s="420"/>
      <c r="B103" s="421"/>
      <c r="C103" s="421"/>
      <c r="D103" s="421"/>
      <c r="E103" s="421"/>
      <c r="F103" s="421"/>
      <c r="G103" s="422"/>
    </row>
    <row r="104" spans="1:7" x14ac:dyDescent="0.2">
      <c r="A104" s="93"/>
      <c r="B104" s="93"/>
      <c r="C104" s="93"/>
      <c r="D104" s="92"/>
      <c r="E104" s="92"/>
      <c r="F104" s="93"/>
      <c r="G104" s="93"/>
    </row>
    <row r="105" spans="1:7" x14ac:dyDescent="0.2">
      <c r="A105" s="93"/>
      <c r="B105" s="93"/>
      <c r="C105" s="93"/>
      <c r="D105" s="92"/>
      <c r="E105" s="92"/>
      <c r="F105" s="93"/>
      <c r="G105" s="93"/>
    </row>
    <row r="106" spans="1:7" x14ac:dyDescent="0.2">
      <c r="A106" s="93"/>
      <c r="B106" s="93"/>
      <c r="C106" s="93"/>
      <c r="D106" s="92"/>
      <c r="E106" s="92"/>
      <c r="F106" s="93"/>
      <c r="G106" s="93"/>
    </row>
    <row r="107" spans="1:7" x14ac:dyDescent="0.2">
      <c r="A107" s="93"/>
      <c r="B107" s="93"/>
      <c r="C107" s="93"/>
      <c r="D107" s="92"/>
      <c r="E107" s="92"/>
      <c r="F107" s="93"/>
      <c r="G107" s="93"/>
    </row>
    <row r="108" spans="1:7" x14ac:dyDescent="0.2">
      <c r="A108" s="93"/>
      <c r="B108" s="93"/>
      <c r="C108" s="93"/>
      <c r="D108" s="92"/>
      <c r="E108" s="92"/>
      <c r="F108" s="93"/>
      <c r="G108" s="93"/>
    </row>
    <row r="109" spans="1:7" x14ac:dyDescent="0.2">
      <c r="A109" s="93"/>
      <c r="B109" s="93"/>
      <c r="C109" s="93"/>
      <c r="D109" s="92"/>
      <c r="E109" s="92"/>
      <c r="F109" s="93"/>
      <c r="G109" s="93"/>
    </row>
    <row r="110" spans="1:7" x14ac:dyDescent="0.2">
      <c r="A110" s="93"/>
      <c r="B110" s="93"/>
      <c r="C110" s="93"/>
      <c r="D110" s="92"/>
      <c r="E110" s="92"/>
      <c r="F110" s="93"/>
      <c r="G110" s="93"/>
    </row>
    <row r="111" spans="1:7" x14ac:dyDescent="0.2">
      <c r="A111" s="93"/>
      <c r="B111" s="93"/>
      <c r="C111" s="93"/>
      <c r="D111" s="92"/>
      <c r="E111" s="92"/>
      <c r="F111" s="93"/>
      <c r="G111" s="93"/>
    </row>
    <row r="112" spans="1:7" x14ac:dyDescent="0.2">
      <c r="A112" s="93"/>
      <c r="B112" s="93"/>
      <c r="C112" s="93"/>
      <c r="D112" s="92"/>
      <c r="E112" s="92"/>
      <c r="F112" s="93"/>
      <c r="G112" s="93"/>
    </row>
    <row r="113" spans="1:7" x14ac:dyDescent="0.2">
      <c r="A113" s="93"/>
      <c r="B113" s="93"/>
      <c r="C113" s="93"/>
      <c r="D113" s="92"/>
      <c r="E113" s="92"/>
      <c r="F113" s="93"/>
      <c r="G113" s="93"/>
    </row>
    <row r="114" spans="1:7" x14ac:dyDescent="0.2">
      <c r="A114" s="93"/>
      <c r="B114" s="93"/>
      <c r="C114" s="93"/>
      <c r="D114" s="92"/>
      <c r="E114" s="92"/>
      <c r="F114" s="93"/>
      <c r="G114" s="93"/>
    </row>
    <row r="115" spans="1:7" x14ac:dyDescent="0.2">
      <c r="A115" s="93"/>
      <c r="B115" s="93"/>
      <c r="C115" s="93"/>
      <c r="D115" s="92"/>
      <c r="E115" s="92"/>
      <c r="F115" s="93"/>
      <c r="G115" s="93"/>
    </row>
    <row r="116" spans="1:7" x14ac:dyDescent="0.2">
      <c r="A116" s="93"/>
      <c r="B116" s="93"/>
      <c r="C116" s="93"/>
      <c r="D116" s="92"/>
      <c r="E116" s="92"/>
      <c r="F116" s="93"/>
      <c r="G116" s="93"/>
    </row>
    <row r="117" spans="1:7" x14ac:dyDescent="0.2">
      <c r="A117" s="93"/>
      <c r="B117" s="93"/>
      <c r="C117" s="93"/>
      <c r="D117" s="92"/>
      <c r="E117" s="92"/>
      <c r="F117" s="93"/>
      <c r="G117" s="93"/>
    </row>
    <row r="118" spans="1:7" x14ac:dyDescent="0.2">
      <c r="A118" s="93"/>
      <c r="B118" s="93"/>
      <c r="C118" s="93"/>
      <c r="D118" s="92"/>
      <c r="E118" s="92"/>
      <c r="F118" s="93"/>
      <c r="G118" s="93"/>
    </row>
    <row r="119" spans="1:7" x14ac:dyDescent="0.2">
      <c r="A119" s="93"/>
      <c r="B119" s="93"/>
      <c r="C119" s="93"/>
      <c r="D119" s="92"/>
      <c r="E119" s="92"/>
      <c r="F119" s="93"/>
      <c r="G119" s="93"/>
    </row>
    <row r="120" spans="1:7" x14ac:dyDescent="0.2">
      <c r="A120" s="93"/>
      <c r="B120" s="93"/>
      <c r="C120" s="93"/>
      <c r="D120" s="92"/>
      <c r="E120" s="92"/>
      <c r="F120" s="93"/>
      <c r="G120" s="93"/>
    </row>
    <row r="121" spans="1:7" x14ac:dyDescent="0.2">
      <c r="A121" s="93"/>
      <c r="B121" s="93"/>
      <c r="C121" s="93"/>
      <c r="D121" s="92"/>
      <c r="E121" s="92"/>
      <c r="F121" s="93"/>
      <c r="G121" s="93"/>
    </row>
    <row r="122" spans="1:7" x14ac:dyDescent="0.2">
      <c r="A122" s="93"/>
      <c r="B122" s="93"/>
      <c r="C122" s="93"/>
      <c r="D122" s="92"/>
      <c r="E122" s="92"/>
      <c r="F122" s="93"/>
      <c r="G122" s="93"/>
    </row>
    <row r="123" spans="1:7" x14ac:dyDescent="0.2">
      <c r="A123" s="93"/>
      <c r="B123" s="93"/>
      <c r="C123" s="93"/>
      <c r="D123" s="92"/>
      <c r="E123" s="92"/>
      <c r="F123" s="93"/>
      <c r="G123" s="93"/>
    </row>
    <row r="124" spans="1:7" x14ac:dyDescent="0.2">
      <c r="A124" s="93"/>
      <c r="B124" s="93"/>
      <c r="C124" s="93"/>
      <c r="D124" s="92"/>
      <c r="E124" s="92"/>
      <c r="F124" s="93"/>
      <c r="G124" s="93"/>
    </row>
    <row r="125" spans="1:7" x14ac:dyDescent="0.2">
      <c r="A125" s="93"/>
      <c r="B125" s="93"/>
      <c r="C125" s="93"/>
      <c r="D125" s="92"/>
      <c r="E125" s="92"/>
      <c r="F125" s="93"/>
      <c r="G125" s="93"/>
    </row>
    <row r="126" spans="1:7" x14ac:dyDescent="0.2">
      <c r="A126" s="93"/>
      <c r="B126" s="93"/>
      <c r="C126" s="93"/>
      <c r="D126" s="92"/>
      <c r="E126" s="92"/>
      <c r="F126" s="93"/>
      <c r="G126" s="93"/>
    </row>
    <row r="127" spans="1:7" x14ac:dyDescent="0.2">
      <c r="A127" s="93"/>
      <c r="B127" s="93"/>
      <c r="C127" s="93"/>
      <c r="D127" s="92"/>
      <c r="E127" s="92"/>
      <c r="F127" s="93"/>
      <c r="G127" s="93"/>
    </row>
    <row r="128" spans="1:7" x14ac:dyDescent="0.2">
      <c r="A128" s="93"/>
      <c r="B128" s="93"/>
      <c r="C128" s="93"/>
      <c r="D128" s="92"/>
      <c r="E128" s="92"/>
      <c r="F128" s="93"/>
      <c r="G128" s="93"/>
    </row>
    <row r="129" spans="1:7" x14ac:dyDescent="0.2">
      <c r="A129" s="93"/>
      <c r="B129" s="93"/>
      <c r="C129" s="93"/>
      <c r="D129" s="92"/>
      <c r="E129" s="92"/>
      <c r="F129" s="93"/>
      <c r="G129" s="93"/>
    </row>
    <row r="130" spans="1:7" x14ac:dyDescent="0.2">
      <c r="A130" s="93"/>
      <c r="B130" s="93"/>
      <c r="C130" s="93"/>
      <c r="D130" s="92"/>
      <c r="E130" s="92"/>
      <c r="F130" s="93"/>
      <c r="G130" s="93"/>
    </row>
    <row r="131" spans="1:7" x14ac:dyDescent="0.2">
      <c r="A131" s="93"/>
      <c r="B131" s="93"/>
      <c r="C131" s="93"/>
      <c r="D131" s="92"/>
      <c r="E131" s="92"/>
      <c r="F131" s="93"/>
      <c r="G131" s="93"/>
    </row>
    <row r="132" spans="1:7" x14ac:dyDescent="0.2">
      <c r="A132" s="93"/>
      <c r="B132" s="93"/>
      <c r="C132" s="93"/>
      <c r="D132" s="92"/>
      <c r="E132" s="92"/>
      <c r="F132" s="93"/>
      <c r="G132" s="93"/>
    </row>
    <row r="133" spans="1:7" x14ac:dyDescent="0.2">
      <c r="A133" s="93"/>
      <c r="B133" s="93"/>
      <c r="C133" s="93"/>
      <c r="D133" s="92"/>
      <c r="E133" s="92"/>
      <c r="F133" s="93"/>
      <c r="G133" s="93"/>
    </row>
    <row r="134" spans="1:7" x14ac:dyDescent="0.2">
      <c r="A134" s="93"/>
      <c r="B134" s="93"/>
      <c r="C134" s="93"/>
      <c r="D134" s="92"/>
      <c r="E134" s="92"/>
      <c r="F134" s="93"/>
      <c r="G134" s="93"/>
    </row>
    <row r="135" spans="1:7" x14ac:dyDescent="0.2">
      <c r="A135" s="93"/>
      <c r="B135" s="93"/>
      <c r="C135" s="93"/>
      <c r="D135" s="92"/>
      <c r="E135" s="92"/>
      <c r="F135" s="93"/>
      <c r="G135" s="93"/>
    </row>
    <row r="136" spans="1:7" x14ac:dyDescent="0.2">
      <c r="A136" s="93"/>
      <c r="B136" s="93"/>
      <c r="C136" s="93"/>
      <c r="D136" s="92"/>
      <c r="E136" s="92"/>
      <c r="F136" s="93"/>
      <c r="G136" s="93"/>
    </row>
    <row r="137" spans="1:7" x14ac:dyDescent="0.2">
      <c r="A137" s="93"/>
      <c r="B137" s="93"/>
      <c r="C137" s="93"/>
      <c r="D137" s="92"/>
      <c r="E137" s="92"/>
      <c r="F137" s="93"/>
      <c r="G137" s="93"/>
    </row>
    <row r="138" spans="1:7" x14ac:dyDescent="0.2">
      <c r="A138" s="93"/>
      <c r="B138" s="93"/>
      <c r="C138" s="93"/>
      <c r="D138" s="92"/>
      <c r="E138" s="92"/>
      <c r="F138" s="93"/>
      <c r="G138" s="93"/>
    </row>
    <row r="139" spans="1:7" x14ac:dyDescent="0.2">
      <c r="A139" s="93"/>
      <c r="B139" s="93"/>
      <c r="C139" s="93"/>
      <c r="D139" s="92"/>
      <c r="E139" s="92"/>
      <c r="F139" s="93"/>
      <c r="G139" s="93"/>
    </row>
    <row r="140" spans="1:7" x14ac:dyDescent="0.2">
      <c r="A140" s="93"/>
      <c r="B140" s="93"/>
      <c r="C140" s="93"/>
      <c r="D140" s="92"/>
      <c r="E140" s="92"/>
      <c r="F140" s="93"/>
      <c r="G140" s="93"/>
    </row>
    <row r="141" spans="1:7" x14ac:dyDescent="0.2">
      <c r="A141" s="93"/>
      <c r="B141" s="93"/>
      <c r="C141" s="93"/>
      <c r="D141" s="92"/>
      <c r="E141" s="92"/>
      <c r="F141" s="93"/>
      <c r="G141" s="93"/>
    </row>
    <row r="142" spans="1:7" x14ac:dyDescent="0.2">
      <c r="A142" s="93"/>
      <c r="B142" s="93"/>
      <c r="C142" s="93"/>
      <c r="D142" s="92"/>
      <c r="E142" s="92"/>
      <c r="F142" s="93"/>
      <c r="G142" s="93"/>
    </row>
    <row r="143" spans="1:7" x14ac:dyDescent="0.2">
      <c r="A143" s="93"/>
      <c r="B143" s="93"/>
      <c r="C143" s="93"/>
      <c r="D143" s="92"/>
      <c r="E143" s="92"/>
      <c r="F143" s="93"/>
      <c r="G143" s="93"/>
    </row>
    <row r="144" spans="1:7" x14ac:dyDescent="0.2">
      <c r="A144" s="93"/>
      <c r="B144" s="93"/>
      <c r="C144" s="93"/>
      <c r="D144" s="92"/>
      <c r="E144" s="92"/>
      <c r="F144" s="93"/>
      <c r="G144" s="93"/>
    </row>
    <row r="145" spans="1:7" x14ac:dyDescent="0.2">
      <c r="A145" s="93"/>
      <c r="B145" s="93"/>
      <c r="C145" s="93"/>
      <c r="D145" s="92"/>
      <c r="E145" s="92"/>
      <c r="F145" s="93"/>
      <c r="G145" s="93"/>
    </row>
    <row r="146" spans="1:7" x14ac:dyDescent="0.2">
      <c r="A146" s="93"/>
      <c r="B146" s="93"/>
      <c r="C146" s="93"/>
      <c r="D146" s="92"/>
      <c r="E146" s="92"/>
      <c r="F146" s="93"/>
      <c r="G146" s="93"/>
    </row>
    <row r="147" spans="1:7" x14ac:dyDescent="0.2">
      <c r="A147" s="93"/>
      <c r="B147" s="93"/>
      <c r="C147" s="93"/>
      <c r="D147" s="92"/>
      <c r="E147" s="92"/>
      <c r="F147" s="93"/>
      <c r="G147" s="93"/>
    </row>
    <row r="148" spans="1:7" x14ac:dyDescent="0.2">
      <c r="A148" s="93"/>
      <c r="B148" s="93"/>
      <c r="C148" s="93"/>
      <c r="D148" s="92"/>
      <c r="E148" s="92"/>
      <c r="F148" s="93"/>
      <c r="G148" s="93"/>
    </row>
    <row r="149" spans="1:7" x14ac:dyDescent="0.2">
      <c r="A149" s="93"/>
      <c r="B149" s="93"/>
      <c r="C149" s="93"/>
      <c r="D149" s="92"/>
      <c r="E149" s="92"/>
      <c r="F149" s="93"/>
      <c r="G149" s="93"/>
    </row>
    <row r="150" spans="1:7" x14ac:dyDescent="0.2">
      <c r="A150" s="93"/>
      <c r="B150" s="93"/>
      <c r="C150" s="93"/>
      <c r="D150" s="92"/>
      <c r="E150" s="92"/>
      <c r="F150" s="93"/>
      <c r="G150" s="93"/>
    </row>
    <row r="151" spans="1:7" x14ac:dyDescent="0.2">
      <c r="A151" s="93"/>
      <c r="B151" s="93"/>
      <c r="C151" s="93"/>
      <c r="D151" s="92"/>
      <c r="E151" s="92"/>
      <c r="F151" s="93"/>
      <c r="G151" s="93"/>
    </row>
    <row r="152" spans="1:7" x14ac:dyDescent="0.2">
      <c r="A152" s="93"/>
      <c r="B152" s="93"/>
      <c r="C152" s="93"/>
      <c r="D152" s="92"/>
      <c r="E152" s="92"/>
      <c r="F152" s="93"/>
      <c r="G152" s="93"/>
    </row>
    <row r="153" spans="1:7" x14ac:dyDescent="0.2">
      <c r="A153" s="93"/>
      <c r="B153" s="93"/>
      <c r="C153" s="93"/>
      <c r="D153" s="92"/>
      <c r="E153" s="92"/>
      <c r="F153" s="93"/>
      <c r="G153" s="93"/>
    </row>
    <row r="154" spans="1:7" x14ac:dyDescent="0.2">
      <c r="A154" s="93"/>
      <c r="B154" s="93"/>
      <c r="C154" s="93"/>
      <c r="D154" s="92"/>
      <c r="E154" s="92"/>
      <c r="F154" s="93"/>
      <c r="G154" s="93"/>
    </row>
    <row r="155" spans="1:7" x14ac:dyDescent="0.2">
      <c r="A155" s="93"/>
      <c r="B155" s="93"/>
      <c r="C155" s="93"/>
      <c r="D155" s="92"/>
      <c r="E155" s="92"/>
      <c r="F155" s="93"/>
      <c r="G155" s="93"/>
    </row>
    <row r="156" spans="1:7" x14ac:dyDescent="0.2">
      <c r="A156" s="93"/>
      <c r="B156" s="93"/>
      <c r="C156" s="93"/>
      <c r="D156" s="92"/>
      <c r="E156" s="92"/>
      <c r="F156" s="93"/>
      <c r="G156" s="93"/>
    </row>
    <row r="157" spans="1:7" x14ac:dyDescent="0.2">
      <c r="A157" s="93"/>
      <c r="B157" s="93"/>
      <c r="C157" s="93"/>
      <c r="D157" s="92"/>
      <c r="E157" s="92"/>
      <c r="F157" s="93"/>
      <c r="G157" s="93"/>
    </row>
    <row r="158" spans="1:7" x14ac:dyDescent="0.2">
      <c r="A158" s="93"/>
      <c r="B158" s="93"/>
      <c r="C158" s="93"/>
      <c r="D158" s="92"/>
      <c r="E158" s="92"/>
      <c r="F158" s="93"/>
      <c r="G158" s="93"/>
    </row>
    <row r="159" spans="1:7" x14ac:dyDescent="0.2">
      <c r="A159" s="93"/>
      <c r="B159" s="93"/>
      <c r="C159" s="93"/>
      <c r="D159" s="92"/>
      <c r="E159" s="92"/>
      <c r="F159" s="93"/>
      <c r="G159" s="93"/>
    </row>
    <row r="160" spans="1:7" x14ac:dyDescent="0.2">
      <c r="A160" s="93"/>
      <c r="B160" s="93"/>
      <c r="C160" s="93"/>
      <c r="D160" s="92"/>
      <c r="E160" s="92"/>
      <c r="F160" s="93"/>
      <c r="G160" s="93"/>
    </row>
    <row r="161" spans="1:7" x14ac:dyDescent="0.2">
      <c r="A161" s="93"/>
      <c r="B161" s="93"/>
      <c r="C161" s="93"/>
      <c r="D161" s="92"/>
      <c r="E161" s="92"/>
      <c r="F161" s="93"/>
      <c r="G161" s="93"/>
    </row>
    <row r="162" spans="1:7" x14ac:dyDescent="0.2">
      <c r="A162" s="93"/>
      <c r="B162" s="93"/>
      <c r="C162" s="93"/>
      <c r="D162" s="92"/>
      <c r="E162" s="92"/>
      <c r="F162" s="93"/>
      <c r="G162" s="93"/>
    </row>
    <row r="163" spans="1:7" x14ac:dyDescent="0.2">
      <c r="A163" s="93"/>
      <c r="B163" s="93"/>
      <c r="C163" s="93"/>
      <c r="D163" s="92"/>
      <c r="E163" s="92"/>
      <c r="F163" s="93"/>
      <c r="G163" s="93"/>
    </row>
    <row r="164" spans="1:7" x14ac:dyDescent="0.2">
      <c r="A164" s="93"/>
      <c r="B164" s="93"/>
      <c r="C164" s="93"/>
      <c r="D164" s="92"/>
      <c r="E164" s="92"/>
      <c r="F164" s="93"/>
      <c r="G164" s="93"/>
    </row>
    <row r="165" spans="1:7" x14ac:dyDescent="0.2">
      <c r="A165" s="93"/>
      <c r="B165" s="93"/>
      <c r="C165" s="93"/>
      <c r="D165" s="92"/>
      <c r="E165" s="92"/>
      <c r="F165" s="93"/>
      <c r="G165" s="93"/>
    </row>
    <row r="166" spans="1:7" x14ac:dyDescent="0.2">
      <c r="A166" s="93"/>
      <c r="B166" s="93"/>
      <c r="C166" s="93"/>
      <c r="D166" s="92"/>
      <c r="E166" s="92"/>
      <c r="F166" s="93"/>
      <c r="G166" s="93"/>
    </row>
    <row r="167" spans="1:7" x14ac:dyDescent="0.2">
      <c r="A167" s="93"/>
      <c r="B167" s="93"/>
      <c r="C167" s="93"/>
      <c r="D167" s="92"/>
      <c r="E167" s="92"/>
      <c r="F167" s="93"/>
      <c r="G167" s="93"/>
    </row>
    <row r="168" spans="1:7" x14ac:dyDescent="0.2">
      <c r="A168" s="93"/>
      <c r="B168" s="93"/>
      <c r="C168" s="93"/>
      <c r="D168" s="92"/>
      <c r="E168" s="92"/>
      <c r="F168" s="93"/>
      <c r="G168" s="93"/>
    </row>
    <row r="169" spans="1:7" x14ac:dyDescent="0.2">
      <c r="A169" s="93"/>
      <c r="B169" s="93"/>
      <c r="C169" s="93"/>
      <c r="D169" s="92"/>
      <c r="E169" s="92"/>
      <c r="F169" s="93"/>
      <c r="G169" s="93"/>
    </row>
    <row r="170" spans="1:7" x14ac:dyDescent="0.2">
      <c r="A170" s="93"/>
      <c r="B170" s="93"/>
      <c r="C170" s="93"/>
      <c r="D170" s="92"/>
      <c r="E170" s="92"/>
      <c r="F170" s="93"/>
      <c r="G170" s="93"/>
    </row>
    <row r="171" spans="1:7" x14ac:dyDescent="0.2">
      <c r="A171" s="93"/>
      <c r="B171" s="93"/>
      <c r="C171" s="93"/>
      <c r="D171" s="92"/>
      <c r="E171" s="92"/>
      <c r="F171" s="93"/>
      <c r="G171" s="93"/>
    </row>
    <row r="172" spans="1:7" x14ac:dyDescent="0.2">
      <c r="A172" s="93"/>
      <c r="B172" s="93"/>
      <c r="C172" s="93"/>
      <c r="D172" s="92"/>
      <c r="E172" s="92"/>
      <c r="F172" s="93"/>
      <c r="G172" s="93"/>
    </row>
    <row r="173" spans="1:7" x14ac:dyDescent="0.2">
      <c r="A173" s="93"/>
      <c r="B173" s="93"/>
      <c r="C173" s="93"/>
      <c r="D173" s="92"/>
      <c r="E173" s="92"/>
      <c r="F173" s="93"/>
      <c r="G173" s="93"/>
    </row>
    <row r="174" spans="1:7" x14ac:dyDescent="0.2">
      <c r="A174" s="93"/>
      <c r="B174" s="93"/>
      <c r="C174" s="93"/>
      <c r="D174" s="92"/>
      <c r="E174" s="92"/>
      <c r="F174" s="93"/>
      <c r="G174" s="93"/>
    </row>
    <row r="175" spans="1:7" x14ac:dyDescent="0.2">
      <c r="A175" s="93"/>
      <c r="B175" s="93"/>
      <c r="C175" s="93"/>
      <c r="D175" s="92"/>
      <c r="E175" s="92"/>
      <c r="F175" s="93"/>
      <c r="G175" s="93"/>
    </row>
    <row r="176" spans="1:7" x14ac:dyDescent="0.2">
      <c r="A176" s="93"/>
      <c r="B176" s="93"/>
      <c r="C176" s="93"/>
      <c r="D176" s="92"/>
      <c r="E176" s="92"/>
      <c r="F176" s="93"/>
      <c r="G176" s="93"/>
    </row>
    <row r="177" spans="1:7" x14ac:dyDescent="0.2">
      <c r="A177" s="93"/>
      <c r="B177" s="93"/>
      <c r="C177" s="93"/>
      <c r="D177" s="92"/>
      <c r="E177" s="92"/>
      <c r="F177" s="93"/>
      <c r="G177" s="93"/>
    </row>
    <row r="178" spans="1:7" x14ac:dyDescent="0.2">
      <c r="A178" s="93"/>
      <c r="B178" s="93"/>
      <c r="C178" s="93"/>
      <c r="D178" s="92"/>
      <c r="E178" s="92"/>
      <c r="F178" s="93"/>
      <c r="G178" s="93"/>
    </row>
    <row r="179" spans="1:7" x14ac:dyDescent="0.2">
      <c r="A179" s="93"/>
      <c r="B179" s="93"/>
      <c r="C179" s="93"/>
      <c r="D179" s="92"/>
      <c r="E179" s="92"/>
      <c r="F179" s="93"/>
      <c r="G179" s="93"/>
    </row>
    <row r="180" spans="1:7" x14ac:dyDescent="0.2">
      <c r="A180" s="93"/>
      <c r="B180" s="93"/>
      <c r="C180" s="93"/>
      <c r="D180" s="92"/>
      <c r="E180" s="92"/>
      <c r="F180" s="93"/>
      <c r="G180" s="93"/>
    </row>
    <row r="181" spans="1:7" x14ac:dyDescent="0.2">
      <c r="A181" s="93"/>
      <c r="B181" s="93"/>
      <c r="C181" s="93"/>
      <c r="D181" s="92"/>
      <c r="E181" s="92"/>
      <c r="F181" s="93"/>
      <c r="G181" s="93"/>
    </row>
    <row r="182" spans="1:7" x14ac:dyDescent="0.2">
      <c r="A182" s="93"/>
      <c r="B182" s="93"/>
      <c r="C182" s="93"/>
      <c r="D182" s="92"/>
      <c r="E182" s="92"/>
      <c r="F182" s="93"/>
      <c r="G182" s="93"/>
    </row>
    <row r="183" spans="1:7" x14ac:dyDescent="0.2">
      <c r="A183" s="93"/>
      <c r="B183" s="93"/>
      <c r="C183" s="93"/>
      <c r="D183" s="92"/>
      <c r="E183" s="92"/>
      <c r="F183" s="93"/>
      <c r="G183" s="93"/>
    </row>
    <row r="184" spans="1:7" x14ac:dyDescent="0.2">
      <c r="A184" s="93"/>
      <c r="B184" s="93"/>
      <c r="C184" s="93"/>
      <c r="D184" s="92"/>
      <c r="E184" s="92"/>
      <c r="F184" s="93"/>
      <c r="G184" s="93"/>
    </row>
    <row r="185" spans="1:7" x14ac:dyDescent="0.2">
      <c r="A185" s="93"/>
      <c r="B185" s="93"/>
      <c r="C185" s="93"/>
      <c r="D185" s="92"/>
      <c r="E185" s="92"/>
      <c r="F185" s="93"/>
      <c r="G185" s="93"/>
    </row>
    <row r="186" spans="1:7" x14ac:dyDescent="0.2">
      <c r="A186" s="93"/>
      <c r="B186" s="93"/>
      <c r="C186" s="93"/>
      <c r="D186" s="92"/>
      <c r="E186" s="92"/>
      <c r="F186" s="93"/>
      <c r="G186" s="93"/>
    </row>
    <row r="187" spans="1:7" x14ac:dyDescent="0.2">
      <c r="A187" s="93"/>
      <c r="B187" s="93"/>
      <c r="C187" s="93"/>
      <c r="D187" s="92"/>
      <c r="E187" s="92"/>
      <c r="F187" s="93"/>
      <c r="G187" s="93"/>
    </row>
    <row r="188" spans="1:7" x14ac:dyDescent="0.2">
      <c r="A188" s="93"/>
      <c r="B188" s="93"/>
      <c r="C188" s="93"/>
      <c r="D188" s="92"/>
      <c r="E188" s="92"/>
      <c r="F188" s="93"/>
      <c r="G188" s="93"/>
    </row>
    <row r="189" spans="1:7" x14ac:dyDescent="0.2">
      <c r="A189" s="93"/>
      <c r="B189" s="93"/>
      <c r="C189" s="93"/>
      <c r="D189" s="92"/>
      <c r="E189" s="92"/>
      <c r="F189" s="93"/>
      <c r="G189" s="93"/>
    </row>
    <row r="190" spans="1:7" x14ac:dyDescent="0.2">
      <c r="A190" s="93"/>
      <c r="B190" s="93"/>
      <c r="C190" s="93"/>
      <c r="D190" s="92"/>
      <c r="E190" s="92"/>
      <c r="F190" s="93"/>
      <c r="G190" s="93"/>
    </row>
    <row r="191" spans="1:7" x14ac:dyDescent="0.2">
      <c r="A191" s="93"/>
      <c r="B191" s="93"/>
      <c r="C191" s="93"/>
      <c r="D191" s="92"/>
      <c r="E191" s="92"/>
      <c r="F191" s="93"/>
      <c r="G191" s="93"/>
    </row>
    <row r="192" spans="1:7" x14ac:dyDescent="0.2">
      <c r="A192" s="93"/>
      <c r="B192" s="93"/>
      <c r="C192" s="93"/>
      <c r="D192" s="92"/>
      <c r="E192" s="92"/>
      <c r="F192" s="93"/>
      <c r="G192" s="93"/>
    </row>
    <row r="193" spans="1:7" x14ac:dyDescent="0.2">
      <c r="A193" s="93"/>
      <c r="B193" s="93"/>
      <c r="C193" s="93"/>
      <c r="D193" s="92"/>
      <c r="E193" s="92"/>
      <c r="F193" s="93"/>
      <c r="G193" s="93"/>
    </row>
    <row r="194" spans="1:7" x14ac:dyDescent="0.2">
      <c r="A194" s="93"/>
      <c r="B194" s="93"/>
      <c r="C194" s="93"/>
      <c r="D194" s="92"/>
      <c r="E194" s="92"/>
      <c r="F194" s="93"/>
      <c r="G194" s="93"/>
    </row>
    <row r="195" spans="1:7" x14ac:dyDescent="0.2">
      <c r="A195" s="93"/>
      <c r="B195" s="93"/>
      <c r="C195" s="93"/>
      <c r="D195" s="92"/>
      <c r="E195" s="92"/>
      <c r="F195" s="93"/>
      <c r="G195" s="93"/>
    </row>
    <row r="196" spans="1:7" x14ac:dyDescent="0.2">
      <c r="A196" s="93"/>
      <c r="B196" s="93"/>
      <c r="C196" s="93"/>
      <c r="D196" s="92"/>
      <c r="E196" s="92"/>
      <c r="F196" s="93"/>
      <c r="G196" s="93"/>
    </row>
    <row r="197" spans="1:7" x14ac:dyDescent="0.2">
      <c r="A197" s="93"/>
      <c r="B197" s="93"/>
      <c r="C197" s="93"/>
      <c r="D197" s="92"/>
      <c r="E197" s="92"/>
      <c r="F197" s="93"/>
      <c r="G197" s="93"/>
    </row>
    <row r="198" spans="1:7" x14ac:dyDescent="0.2">
      <c r="A198" s="93"/>
      <c r="B198" s="93"/>
      <c r="C198" s="93"/>
      <c r="D198" s="92"/>
      <c r="E198" s="92"/>
      <c r="F198" s="93"/>
      <c r="G198" s="93"/>
    </row>
    <row r="199" spans="1:7" x14ac:dyDescent="0.2">
      <c r="A199" s="93"/>
      <c r="B199" s="93"/>
      <c r="C199" s="93"/>
      <c r="D199" s="92"/>
      <c r="E199" s="92"/>
      <c r="F199" s="93"/>
      <c r="G199" s="93"/>
    </row>
    <row r="200" spans="1:7" x14ac:dyDescent="0.2">
      <c r="A200" s="93"/>
      <c r="B200" s="93"/>
      <c r="C200" s="93"/>
      <c r="D200" s="92"/>
      <c r="E200" s="92"/>
      <c r="F200" s="93"/>
      <c r="G200" s="93"/>
    </row>
    <row r="201" spans="1:7" x14ac:dyDescent="0.2">
      <c r="A201" s="93"/>
      <c r="B201" s="93"/>
      <c r="C201" s="93"/>
      <c r="D201" s="92"/>
      <c r="E201" s="92"/>
      <c r="F201" s="93"/>
      <c r="G201" s="93"/>
    </row>
    <row r="202" spans="1:7" x14ac:dyDescent="0.2">
      <c r="A202" s="93"/>
      <c r="B202" s="93"/>
      <c r="C202" s="93"/>
      <c r="D202" s="92"/>
      <c r="E202" s="92"/>
      <c r="F202" s="93"/>
      <c r="G202" s="93"/>
    </row>
    <row r="203" spans="1:7" x14ac:dyDescent="0.2">
      <c r="A203" s="93"/>
      <c r="B203" s="93"/>
      <c r="C203" s="93"/>
      <c r="D203" s="92"/>
      <c r="E203" s="92"/>
      <c r="F203" s="93"/>
      <c r="G203" s="93"/>
    </row>
    <row r="204" spans="1:7" x14ac:dyDescent="0.2">
      <c r="A204" s="93"/>
      <c r="B204" s="93"/>
      <c r="C204" s="93"/>
      <c r="D204" s="92"/>
      <c r="E204" s="92"/>
      <c r="F204" s="93"/>
      <c r="G204" s="93"/>
    </row>
    <row r="205" spans="1:7" x14ac:dyDescent="0.2">
      <c r="A205" s="93"/>
      <c r="B205" s="93"/>
      <c r="C205" s="93"/>
      <c r="D205" s="92"/>
      <c r="E205" s="92"/>
      <c r="F205" s="93"/>
      <c r="G205" s="93"/>
    </row>
    <row r="206" spans="1:7" x14ac:dyDescent="0.2">
      <c r="A206" s="93"/>
      <c r="B206" s="93"/>
      <c r="C206" s="93"/>
      <c r="D206" s="92"/>
      <c r="E206" s="92"/>
      <c r="F206" s="93"/>
      <c r="G206" s="93"/>
    </row>
    <row r="207" spans="1:7" x14ac:dyDescent="0.2">
      <c r="A207" s="93"/>
      <c r="B207" s="93"/>
      <c r="C207" s="93"/>
      <c r="D207" s="92"/>
      <c r="E207" s="92"/>
      <c r="F207" s="93"/>
      <c r="G207" s="93"/>
    </row>
    <row r="208" spans="1:7" x14ac:dyDescent="0.2">
      <c r="A208" s="93"/>
      <c r="B208" s="93"/>
      <c r="C208" s="93"/>
      <c r="D208" s="92"/>
      <c r="E208" s="92"/>
      <c r="F208" s="93"/>
      <c r="G208" s="93"/>
    </row>
    <row r="209" spans="1:7" x14ac:dyDescent="0.2">
      <c r="A209" s="93"/>
      <c r="B209" s="93"/>
      <c r="C209" s="93"/>
      <c r="D209" s="92"/>
      <c r="E209" s="92"/>
      <c r="F209" s="93"/>
      <c r="G209" s="93"/>
    </row>
    <row r="210" spans="1:7" x14ac:dyDescent="0.2">
      <c r="A210" s="93"/>
      <c r="B210" s="93"/>
      <c r="C210" s="93"/>
      <c r="D210" s="92"/>
      <c r="E210" s="92"/>
      <c r="F210" s="93"/>
      <c r="G210" s="93"/>
    </row>
    <row r="211" spans="1:7" x14ac:dyDescent="0.2">
      <c r="A211" s="93"/>
      <c r="B211" s="93"/>
      <c r="C211" s="93"/>
      <c r="D211" s="92"/>
      <c r="E211" s="92"/>
      <c r="F211" s="93"/>
      <c r="G211" s="93"/>
    </row>
    <row r="212" spans="1:7" x14ac:dyDescent="0.2">
      <c r="A212" s="93"/>
      <c r="B212" s="93"/>
      <c r="C212" s="93"/>
      <c r="D212" s="92"/>
      <c r="E212" s="92"/>
      <c r="F212" s="93"/>
      <c r="G212" s="93"/>
    </row>
    <row r="213" spans="1:7" x14ac:dyDescent="0.2">
      <c r="A213" s="93"/>
      <c r="B213" s="93"/>
      <c r="C213" s="93"/>
      <c r="D213" s="92"/>
      <c r="E213" s="92"/>
      <c r="F213" s="93"/>
      <c r="G213" s="93"/>
    </row>
    <row r="214" spans="1:7" x14ac:dyDescent="0.2">
      <c r="A214" s="93"/>
      <c r="B214" s="93"/>
      <c r="C214" s="93"/>
      <c r="D214" s="92"/>
      <c r="E214" s="92"/>
      <c r="F214" s="93"/>
      <c r="G214" s="93"/>
    </row>
    <row r="215" spans="1:7" x14ac:dyDescent="0.2">
      <c r="A215" s="93"/>
      <c r="B215" s="93"/>
      <c r="C215" s="93"/>
      <c r="D215" s="92"/>
      <c r="E215" s="92"/>
      <c r="F215" s="93"/>
      <c r="G215" s="93"/>
    </row>
    <row r="216" spans="1:7" x14ac:dyDescent="0.2">
      <c r="A216" s="93"/>
      <c r="B216" s="93"/>
      <c r="C216" s="93"/>
      <c r="D216" s="92"/>
      <c r="E216" s="92"/>
      <c r="F216" s="93"/>
      <c r="G216" s="93"/>
    </row>
    <row r="217" spans="1:7" x14ac:dyDescent="0.2">
      <c r="A217" s="93"/>
      <c r="B217" s="93"/>
      <c r="C217" s="93"/>
      <c r="D217" s="92"/>
      <c r="E217" s="92"/>
      <c r="F217" s="93"/>
      <c r="G217" s="93"/>
    </row>
    <row r="218" spans="1:7" x14ac:dyDescent="0.2">
      <c r="A218" s="93"/>
      <c r="B218" s="93"/>
      <c r="C218" s="93"/>
      <c r="D218" s="92"/>
      <c r="E218" s="92"/>
      <c r="F218" s="93"/>
      <c r="G218" s="93"/>
    </row>
    <row r="219" spans="1:7" x14ac:dyDescent="0.2">
      <c r="A219" s="93"/>
      <c r="B219" s="93"/>
      <c r="C219" s="93"/>
      <c r="D219" s="92"/>
      <c r="E219" s="92"/>
      <c r="F219" s="93"/>
      <c r="G219" s="93"/>
    </row>
    <row r="220" spans="1:7" x14ac:dyDescent="0.2">
      <c r="A220" s="93"/>
      <c r="B220" s="93"/>
      <c r="C220" s="93"/>
      <c r="D220" s="92"/>
      <c r="E220" s="92"/>
      <c r="F220" s="93"/>
      <c r="G220" s="93"/>
    </row>
    <row r="221" spans="1:7" x14ac:dyDescent="0.2">
      <c r="A221" s="93"/>
      <c r="B221" s="93"/>
      <c r="C221" s="93"/>
      <c r="D221" s="92"/>
      <c r="E221" s="92"/>
      <c r="F221" s="93"/>
      <c r="G221" s="93"/>
    </row>
    <row r="222" spans="1:7" x14ac:dyDescent="0.2">
      <c r="A222" s="93"/>
      <c r="B222" s="93"/>
      <c r="C222" s="93"/>
      <c r="D222" s="92"/>
      <c r="E222" s="92"/>
      <c r="F222" s="93"/>
      <c r="G222" s="93"/>
    </row>
    <row r="223" spans="1:7" x14ac:dyDescent="0.2">
      <c r="A223" s="93"/>
      <c r="B223" s="93"/>
      <c r="C223" s="93"/>
      <c r="D223" s="92"/>
      <c r="E223" s="92"/>
      <c r="F223" s="93"/>
      <c r="G223" s="93"/>
    </row>
    <row r="224" spans="1:7" x14ac:dyDescent="0.2">
      <c r="A224" s="93"/>
      <c r="B224" s="93"/>
      <c r="C224" s="93"/>
      <c r="D224" s="92"/>
      <c r="E224" s="92"/>
      <c r="F224" s="93"/>
      <c r="G224" s="93"/>
    </row>
    <row r="225" spans="1:7" x14ac:dyDescent="0.2">
      <c r="A225" s="93"/>
      <c r="B225" s="93"/>
      <c r="C225" s="93"/>
      <c r="D225" s="92"/>
      <c r="E225" s="92"/>
      <c r="F225" s="93"/>
      <c r="G225" s="93"/>
    </row>
    <row r="226" spans="1:7" x14ac:dyDescent="0.2">
      <c r="A226" s="93"/>
      <c r="B226" s="93"/>
      <c r="C226" s="93"/>
      <c r="D226" s="92"/>
      <c r="E226" s="92"/>
      <c r="F226" s="93"/>
      <c r="G226" s="93"/>
    </row>
    <row r="227" spans="1:7" x14ac:dyDescent="0.2">
      <c r="A227" s="93"/>
      <c r="B227" s="93"/>
      <c r="C227" s="93"/>
      <c r="D227" s="92"/>
      <c r="E227" s="92"/>
      <c r="F227" s="93"/>
      <c r="G227" s="93"/>
    </row>
    <row r="228" spans="1:7" x14ac:dyDescent="0.2">
      <c r="A228" s="93"/>
      <c r="B228" s="93"/>
      <c r="C228" s="93"/>
      <c r="D228" s="92"/>
      <c r="E228" s="92"/>
      <c r="F228" s="93"/>
      <c r="G228" s="93"/>
    </row>
    <row r="229" spans="1:7" x14ac:dyDescent="0.2">
      <c r="A229" s="93"/>
      <c r="B229" s="93"/>
      <c r="C229" s="93"/>
      <c r="D229" s="92"/>
      <c r="E229" s="92"/>
      <c r="F229" s="93"/>
      <c r="G229" s="93"/>
    </row>
    <row r="230" spans="1:7" x14ac:dyDescent="0.2">
      <c r="A230" s="93"/>
      <c r="B230" s="93"/>
      <c r="C230" s="93"/>
      <c r="D230" s="92"/>
      <c r="E230" s="92"/>
      <c r="F230" s="93"/>
      <c r="G230" s="93"/>
    </row>
    <row r="231" spans="1:7" x14ac:dyDescent="0.2">
      <c r="A231" s="93"/>
      <c r="B231" s="93"/>
      <c r="C231" s="93"/>
      <c r="D231" s="92"/>
      <c r="E231" s="92"/>
      <c r="F231" s="93"/>
      <c r="G231" s="93"/>
    </row>
    <row r="232" spans="1:7" x14ac:dyDescent="0.2">
      <c r="A232" s="93"/>
      <c r="B232" s="93"/>
      <c r="C232" s="93"/>
      <c r="D232" s="92"/>
      <c r="E232" s="92"/>
      <c r="F232" s="93"/>
      <c r="G232" s="93"/>
    </row>
    <row r="233" spans="1:7" x14ac:dyDescent="0.2">
      <c r="A233" s="93"/>
      <c r="B233" s="93"/>
      <c r="C233" s="93"/>
      <c r="D233" s="92"/>
      <c r="E233" s="92"/>
      <c r="F233" s="93"/>
      <c r="G233" s="93"/>
    </row>
    <row r="234" spans="1:7" x14ac:dyDescent="0.2">
      <c r="A234" s="93"/>
      <c r="B234" s="93"/>
      <c r="C234" s="93"/>
      <c r="D234" s="92"/>
      <c r="E234" s="92"/>
      <c r="F234" s="93"/>
      <c r="G234" s="93"/>
    </row>
    <row r="235" spans="1:7" x14ac:dyDescent="0.2">
      <c r="A235" s="93"/>
      <c r="B235" s="93"/>
      <c r="C235" s="93"/>
      <c r="D235" s="92"/>
      <c r="E235" s="92"/>
      <c r="F235" s="93"/>
      <c r="G235" s="93"/>
    </row>
    <row r="236" spans="1:7" x14ac:dyDescent="0.2">
      <c r="A236" s="93"/>
      <c r="B236" s="93"/>
      <c r="C236" s="93"/>
      <c r="D236" s="92"/>
      <c r="E236" s="92"/>
      <c r="F236" s="93"/>
      <c r="G236" s="93"/>
    </row>
    <row r="237" spans="1:7" x14ac:dyDescent="0.2">
      <c r="A237" s="93"/>
      <c r="B237" s="93"/>
      <c r="C237" s="93"/>
      <c r="D237" s="92"/>
      <c r="E237" s="92"/>
      <c r="F237" s="93"/>
      <c r="G237" s="93"/>
    </row>
    <row r="238" spans="1:7" x14ac:dyDescent="0.2">
      <c r="A238" s="93"/>
      <c r="B238" s="93"/>
      <c r="C238" s="93"/>
      <c r="D238" s="92"/>
      <c r="E238" s="92"/>
      <c r="F238" s="93"/>
      <c r="G238" s="93"/>
    </row>
    <row r="239" spans="1:7" x14ac:dyDescent="0.2">
      <c r="A239" s="93"/>
      <c r="B239" s="93"/>
      <c r="C239" s="93"/>
      <c r="D239" s="92"/>
      <c r="E239" s="92"/>
      <c r="F239" s="93"/>
      <c r="G239" s="93"/>
    </row>
    <row r="240" spans="1:7" x14ac:dyDescent="0.2">
      <c r="A240" s="93"/>
      <c r="B240" s="93"/>
      <c r="C240" s="93"/>
      <c r="D240" s="92"/>
      <c r="E240" s="92"/>
      <c r="F240" s="93"/>
      <c r="G240" s="93"/>
    </row>
    <row r="241" spans="1:7" x14ac:dyDescent="0.2">
      <c r="A241" s="93"/>
      <c r="B241" s="93"/>
      <c r="C241" s="93"/>
      <c r="D241" s="92"/>
      <c r="E241" s="92"/>
      <c r="F241" s="93"/>
      <c r="G241" s="93"/>
    </row>
    <row r="242" spans="1:7" x14ac:dyDescent="0.2">
      <c r="A242" s="93"/>
      <c r="B242" s="93"/>
      <c r="C242" s="93"/>
      <c r="D242" s="92"/>
      <c r="E242" s="92"/>
      <c r="F242" s="93"/>
      <c r="G242" s="93"/>
    </row>
    <row r="243" spans="1:7" x14ac:dyDescent="0.2">
      <c r="A243" s="93"/>
      <c r="B243" s="93"/>
      <c r="C243" s="93"/>
      <c r="D243" s="92"/>
      <c r="E243" s="92"/>
      <c r="F243" s="93"/>
      <c r="G243" s="93"/>
    </row>
    <row r="244" spans="1:7" x14ac:dyDescent="0.2">
      <c r="A244" s="93"/>
      <c r="B244" s="93"/>
      <c r="C244" s="93"/>
      <c r="D244" s="92"/>
      <c r="E244" s="92"/>
      <c r="F244" s="93"/>
      <c r="G244" s="93"/>
    </row>
    <row r="245" spans="1:7" x14ac:dyDescent="0.2">
      <c r="A245" s="93"/>
      <c r="B245" s="93"/>
      <c r="C245" s="93"/>
      <c r="D245" s="92"/>
      <c r="E245" s="92"/>
      <c r="F245" s="93"/>
      <c r="G245" s="93"/>
    </row>
    <row r="246" spans="1:7" x14ac:dyDescent="0.2">
      <c r="A246" s="93"/>
      <c r="B246" s="93"/>
      <c r="C246" s="93"/>
      <c r="D246" s="92"/>
      <c r="E246" s="92"/>
      <c r="F246" s="93"/>
      <c r="G246" s="93"/>
    </row>
    <row r="247" spans="1:7" x14ac:dyDescent="0.2">
      <c r="A247" s="93"/>
      <c r="B247" s="93"/>
      <c r="C247" s="93"/>
      <c r="D247" s="92"/>
      <c r="E247" s="92"/>
      <c r="F247" s="93"/>
      <c r="G247" s="93"/>
    </row>
    <row r="248" spans="1:7" x14ac:dyDescent="0.2">
      <c r="A248" s="93"/>
      <c r="B248" s="93"/>
      <c r="C248" s="93"/>
      <c r="D248" s="92"/>
      <c r="E248" s="92"/>
      <c r="F248" s="93"/>
      <c r="G248" s="93"/>
    </row>
    <row r="249" spans="1:7" x14ac:dyDescent="0.2">
      <c r="A249" s="93"/>
      <c r="B249" s="93"/>
      <c r="C249" s="93"/>
      <c r="D249" s="92"/>
      <c r="E249" s="92"/>
      <c r="F249" s="93"/>
      <c r="G249" s="93"/>
    </row>
    <row r="250" spans="1:7" x14ac:dyDescent="0.2">
      <c r="A250" s="93"/>
      <c r="B250" s="93"/>
      <c r="C250" s="93"/>
      <c r="D250" s="92"/>
      <c r="E250" s="92"/>
      <c r="F250" s="93"/>
      <c r="G250" s="93"/>
    </row>
    <row r="251" spans="1:7" x14ac:dyDescent="0.2">
      <c r="A251" s="93"/>
      <c r="B251" s="93"/>
      <c r="C251" s="93"/>
      <c r="D251" s="92"/>
      <c r="E251" s="92"/>
      <c r="F251" s="93"/>
      <c r="G251" s="93"/>
    </row>
    <row r="252" spans="1:7" x14ac:dyDescent="0.2">
      <c r="A252" s="93"/>
      <c r="B252" s="93"/>
      <c r="C252" s="93"/>
      <c r="D252" s="92"/>
      <c r="E252" s="92"/>
      <c r="F252" s="93"/>
      <c r="G252" s="93"/>
    </row>
    <row r="253" spans="1:7" x14ac:dyDescent="0.2">
      <c r="A253" s="93"/>
      <c r="B253" s="93"/>
      <c r="C253" s="93"/>
      <c r="D253" s="92"/>
      <c r="E253" s="92"/>
      <c r="F253" s="93"/>
      <c r="G253" s="93"/>
    </row>
    <row r="254" spans="1:7" x14ac:dyDescent="0.2">
      <c r="A254" s="93"/>
      <c r="B254" s="93"/>
      <c r="C254" s="93"/>
      <c r="D254" s="92"/>
      <c r="E254" s="92"/>
      <c r="F254" s="93"/>
      <c r="G254" s="93"/>
    </row>
    <row r="255" spans="1:7" x14ac:dyDescent="0.2">
      <c r="A255" s="93"/>
      <c r="B255" s="93"/>
      <c r="C255" s="93"/>
      <c r="D255" s="92"/>
      <c r="E255" s="92"/>
      <c r="F255" s="93"/>
      <c r="G255" s="93"/>
    </row>
    <row r="256" spans="1:7" x14ac:dyDescent="0.2">
      <c r="A256" s="93"/>
      <c r="B256" s="93"/>
      <c r="C256" s="93"/>
      <c r="D256" s="92"/>
      <c r="E256" s="92"/>
      <c r="F256" s="93"/>
      <c r="G256" s="93"/>
    </row>
    <row r="257" spans="1:7" x14ac:dyDescent="0.2">
      <c r="A257" s="93"/>
      <c r="B257" s="93"/>
      <c r="C257" s="93"/>
      <c r="D257" s="92"/>
      <c r="E257" s="92"/>
      <c r="F257" s="93"/>
      <c r="G257" s="93"/>
    </row>
    <row r="258" spans="1:7" x14ac:dyDescent="0.2">
      <c r="A258" s="93"/>
      <c r="B258" s="93"/>
      <c r="C258" s="93"/>
      <c r="D258" s="92"/>
      <c r="E258" s="92"/>
      <c r="F258" s="93"/>
      <c r="G258" s="93"/>
    </row>
    <row r="259" spans="1:7" x14ac:dyDescent="0.2">
      <c r="A259" s="93"/>
      <c r="B259" s="93"/>
      <c r="C259" s="93"/>
      <c r="D259" s="92"/>
      <c r="E259" s="92"/>
      <c r="F259" s="93"/>
      <c r="G259" s="93"/>
    </row>
    <row r="260" spans="1:7" x14ac:dyDescent="0.2">
      <c r="A260" s="93"/>
      <c r="B260" s="93"/>
      <c r="C260" s="93"/>
      <c r="D260" s="92"/>
      <c r="E260" s="92"/>
      <c r="F260" s="93"/>
      <c r="G260" s="93"/>
    </row>
    <row r="261" spans="1:7" x14ac:dyDescent="0.2">
      <c r="A261" s="93"/>
      <c r="B261" s="93"/>
      <c r="C261" s="93"/>
      <c r="D261" s="92"/>
      <c r="E261" s="92"/>
      <c r="F261" s="93"/>
      <c r="G261" s="93"/>
    </row>
    <row r="262" spans="1:7" x14ac:dyDescent="0.2">
      <c r="A262" s="93"/>
      <c r="B262" s="93"/>
      <c r="C262" s="93"/>
      <c r="D262" s="92"/>
      <c r="E262" s="92"/>
      <c r="F262" s="93"/>
      <c r="G262" s="93"/>
    </row>
    <row r="263" spans="1:7" x14ac:dyDescent="0.2">
      <c r="A263" s="93"/>
      <c r="B263" s="93"/>
      <c r="C263" s="93"/>
      <c r="D263" s="92"/>
      <c r="E263" s="92"/>
      <c r="F263" s="93"/>
      <c r="G263" s="93"/>
    </row>
    <row r="264" spans="1:7" x14ac:dyDescent="0.2">
      <c r="A264" s="93"/>
      <c r="B264" s="93"/>
      <c r="C264" s="93"/>
      <c r="D264" s="92"/>
      <c r="E264" s="92"/>
      <c r="F264" s="93"/>
      <c r="G264" s="93"/>
    </row>
    <row r="265" spans="1:7" x14ac:dyDescent="0.2">
      <c r="A265" s="93"/>
      <c r="B265" s="93"/>
      <c r="C265" s="93"/>
      <c r="D265" s="92"/>
      <c r="E265" s="92"/>
      <c r="F265" s="93"/>
      <c r="G265" s="93"/>
    </row>
    <row r="266" spans="1:7" x14ac:dyDescent="0.2">
      <c r="A266" s="93"/>
      <c r="B266" s="93"/>
      <c r="C266" s="93"/>
      <c r="D266" s="92"/>
      <c r="E266" s="92"/>
      <c r="F266" s="93"/>
      <c r="G266" s="93"/>
    </row>
    <row r="267" spans="1:7" x14ac:dyDescent="0.2">
      <c r="A267" s="93"/>
      <c r="B267" s="93"/>
      <c r="C267" s="93"/>
      <c r="D267" s="92"/>
      <c r="E267" s="92"/>
      <c r="F267" s="93"/>
      <c r="G267" s="93"/>
    </row>
    <row r="268" spans="1:7" x14ac:dyDescent="0.2">
      <c r="A268" s="93"/>
      <c r="B268" s="93"/>
      <c r="C268" s="93"/>
      <c r="D268" s="92"/>
      <c r="E268" s="92"/>
      <c r="F268" s="93"/>
      <c r="G268" s="93"/>
    </row>
    <row r="269" spans="1:7" x14ac:dyDescent="0.2">
      <c r="A269" s="93"/>
      <c r="B269" s="93"/>
      <c r="C269" s="93"/>
      <c r="D269" s="92"/>
      <c r="E269" s="92"/>
      <c r="F269" s="93"/>
      <c r="G269" s="93"/>
    </row>
    <row r="270" spans="1:7" x14ac:dyDescent="0.2">
      <c r="A270" s="93"/>
      <c r="B270" s="93"/>
      <c r="C270" s="93"/>
      <c r="D270" s="92"/>
      <c r="E270" s="92"/>
      <c r="F270" s="93"/>
      <c r="G270" s="93"/>
    </row>
    <row r="271" spans="1:7" x14ac:dyDescent="0.2">
      <c r="A271" s="93"/>
      <c r="B271" s="93"/>
      <c r="C271" s="93"/>
      <c r="D271" s="92"/>
      <c r="E271" s="92"/>
      <c r="F271" s="93"/>
      <c r="G271" s="93"/>
    </row>
    <row r="272" spans="1:7" x14ac:dyDescent="0.2">
      <c r="A272" s="93"/>
      <c r="B272" s="93"/>
      <c r="C272" s="93"/>
      <c r="D272" s="92"/>
      <c r="E272" s="92"/>
      <c r="F272" s="93"/>
      <c r="G272" s="93"/>
    </row>
    <row r="273" spans="1:7" x14ac:dyDescent="0.2">
      <c r="A273" s="93"/>
      <c r="B273" s="93"/>
      <c r="C273" s="93"/>
      <c r="D273" s="92"/>
      <c r="E273" s="92"/>
      <c r="F273" s="93"/>
      <c r="G273" s="93"/>
    </row>
    <row r="274" spans="1:7" x14ac:dyDescent="0.2">
      <c r="A274" s="93"/>
      <c r="B274" s="93"/>
      <c r="C274" s="93"/>
      <c r="D274" s="92"/>
      <c r="E274" s="92"/>
      <c r="F274" s="93"/>
      <c r="G274" s="93"/>
    </row>
    <row r="275" spans="1:7" x14ac:dyDescent="0.2">
      <c r="A275" s="93"/>
      <c r="B275" s="93"/>
      <c r="C275" s="93"/>
      <c r="D275" s="92"/>
      <c r="E275" s="92"/>
      <c r="F275" s="93"/>
      <c r="G275" s="93"/>
    </row>
    <row r="276" spans="1:7" x14ac:dyDescent="0.2">
      <c r="A276" s="93"/>
      <c r="B276" s="93"/>
      <c r="C276" s="93"/>
      <c r="D276" s="92"/>
      <c r="E276" s="92"/>
      <c r="F276" s="93"/>
      <c r="G276" s="93"/>
    </row>
    <row r="277" spans="1:7" x14ac:dyDescent="0.2">
      <c r="A277" s="93"/>
      <c r="B277" s="93"/>
      <c r="C277" s="93"/>
      <c r="D277" s="92"/>
      <c r="E277" s="92"/>
      <c r="F277" s="93"/>
      <c r="G277" s="93"/>
    </row>
    <row r="278" spans="1:7" x14ac:dyDescent="0.2">
      <c r="A278" s="93"/>
      <c r="B278" s="93"/>
      <c r="C278" s="93"/>
      <c r="D278" s="92"/>
      <c r="E278" s="92"/>
      <c r="F278" s="93"/>
      <c r="G278" s="93"/>
    </row>
    <row r="279" spans="1:7" x14ac:dyDescent="0.2">
      <c r="A279" s="93"/>
      <c r="B279" s="93"/>
      <c r="C279" s="93"/>
      <c r="D279" s="92"/>
      <c r="E279" s="92"/>
      <c r="F279" s="93"/>
      <c r="G279" s="93"/>
    </row>
    <row r="280" spans="1:7" x14ac:dyDescent="0.2">
      <c r="A280" s="93"/>
      <c r="B280" s="93"/>
      <c r="C280" s="93"/>
      <c r="D280" s="92"/>
      <c r="E280" s="92"/>
      <c r="F280" s="93"/>
      <c r="G280" s="93"/>
    </row>
    <row r="281" spans="1:7" x14ac:dyDescent="0.2">
      <c r="A281" s="93"/>
      <c r="B281" s="93"/>
      <c r="C281" s="93"/>
      <c r="D281" s="92"/>
      <c r="E281" s="92"/>
      <c r="F281" s="93"/>
      <c r="G281" s="93"/>
    </row>
    <row r="282" spans="1:7" x14ac:dyDescent="0.2">
      <c r="A282" s="93"/>
      <c r="B282" s="93"/>
      <c r="C282" s="93"/>
      <c r="D282" s="92"/>
      <c r="E282" s="92"/>
      <c r="F282" s="93"/>
      <c r="G282" s="93"/>
    </row>
    <row r="283" spans="1:7" x14ac:dyDescent="0.2">
      <c r="A283" s="93"/>
      <c r="B283" s="93"/>
      <c r="C283" s="93"/>
      <c r="D283" s="92"/>
      <c r="E283" s="92"/>
      <c r="F283" s="93"/>
      <c r="G283" s="93"/>
    </row>
    <row r="284" spans="1:7" x14ac:dyDescent="0.2">
      <c r="A284" s="93"/>
      <c r="B284" s="93"/>
      <c r="C284" s="93"/>
      <c r="D284" s="92"/>
      <c r="E284" s="92"/>
      <c r="F284" s="93"/>
      <c r="G284" s="93"/>
    </row>
    <row r="285" spans="1:7" x14ac:dyDescent="0.2">
      <c r="A285" s="93"/>
      <c r="B285" s="93"/>
      <c r="C285" s="93"/>
      <c r="D285" s="92"/>
      <c r="E285" s="92"/>
      <c r="F285" s="93"/>
      <c r="G285" s="93"/>
    </row>
    <row r="286" spans="1:7" x14ac:dyDescent="0.2">
      <c r="A286" s="93"/>
      <c r="B286" s="93"/>
      <c r="C286" s="93"/>
      <c r="D286" s="92"/>
      <c r="E286" s="92"/>
      <c r="F286" s="93"/>
      <c r="G286" s="93"/>
    </row>
    <row r="287" spans="1:7" x14ac:dyDescent="0.2">
      <c r="A287" s="93"/>
      <c r="B287" s="93"/>
      <c r="C287" s="93"/>
      <c r="D287" s="92"/>
      <c r="E287" s="92"/>
      <c r="F287" s="93"/>
      <c r="G287" s="93"/>
    </row>
    <row r="288" spans="1:7" x14ac:dyDescent="0.2">
      <c r="A288" s="93"/>
      <c r="B288" s="93"/>
      <c r="C288" s="93"/>
      <c r="D288" s="92"/>
      <c r="E288" s="92"/>
      <c r="F288" s="93"/>
      <c r="G288" s="93"/>
    </row>
    <row r="289" spans="1:7" x14ac:dyDescent="0.2">
      <c r="A289" s="93"/>
      <c r="B289" s="93"/>
      <c r="C289" s="93"/>
      <c r="D289" s="92"/>
      <c r="E289" s="92"/>
      <c r="F289" s="93"/>
      <c r="G289" s="93"/>
    </row>
    <row r="290" spans="1:7" x14ac:dyDescent="0.2">
      <c r="A290" s="93"/>
      <c r="B290" s="93"/>
      <c r="C290" s="93"/>
      <c r="D290" s="92"/>
      <c r="E290" s="92"/>
      <c r="F290" s="93"/>
      <c r="G290" s="93"/>
    </row>
    <row r="291" spans="1:7" x14ac:dyDescent="0.2">
      <c r="A291" s="93"/>
      <c r="B291" s="93"/>
      <c r="C291" s="93"/>
      <c r="D291" s="92"/>
      <c r="E291" s="92"/>
      <c r="F291" s="93"/>
      <c r="G291" s="93"/>
    </row>
    <row r="292" spans="1:7" x14ac:dyDescent="0.2">
      <c r="A292" s="93"/>
      <c r="B292" s="93"/>
      <c r="C292" s="93"/>
      <c r="D292" s="92"/>
      <c r="E292" s="92"/>
      <c r="F292" s="93"/>
      <c r="G292" s="93"/>
    </row>
    <row r="293" spans="1:7" x14ac:dyDescent="0.2">
      <c r="A293" s="93"/>
      <c r="B293" s="93"/>
      <c r="C293" s="93"/>
      <c r="D293" s="92"/>
      <c r="E293" s="92"/>
      <c r="F293" s="93"/>
      <c r="G293" s="93"/>
    </row>
    <row r="294" spans="1:7" x14ac:dyDescent="0.2">
      <c r="A294" s="93"/>
      <c r="B294" s="93"/>
      <c r="C294" s="93"/>
      <c r="D294" s="92"/>
      <c r="E294" s="92"/>
      <c r="F294" s="93"/>
      <c r="G294" s="93"/>
    </row>
    <row r="295" spans="1:7" x14ac:dyDescent="0.2">
      <c r="A295" s="93"/>
      <c r="B295" s="93"/>
      <c r="C295" s="93"/>
      <c r="D295" s="92"/>
      <c r="E295" s="92"/>
      <c r="F295" s="93"/>
      <c r="G295" s="93"/>
    </row>
    <row r="296" spans="1:7" x14ac:dyDescent="0.2">
      <c r="A296" s="93"/>
      <c r="B296" s="93"/>
      <c r="C296" s="93"/>
      <c r="D296" s="92"/>
      <c r="E296" s="92"/>
      <c r="F296" s="93"/>
      <c r="G296" s="93"/>
    </row>
    <row r="297" spans="1:7" x14ac:dyDescent="0.2">
      <c r="A297" s="93"/>
      <c r="B297" s="93"/>
      <c r="C297" s="93"/>
      <c r="D297" s="92"/>
      <c r="E297" s="92"/>
      <c r="F297" s="93"/>
      <c r="G297" s="93"/>
    </row>
    <row r="298" spans="1:7" x14ac:dyDescent="0.2">
      <c r="A298" s="93"/>
      <c r="B298" s="93"/>
      <c r="C298" s="93"/>
      <c r="D298" s="92"/>
      <c r="E298" s="92"/>
      <c r="F298" s="93"/>
      <c r="G298" s="93"/>
    </row>
    <row r="299" spans="1:7" x14ac:dyDescent="0.2">
      <c r="A299" s="93"/>
      <c r="B299" s="93"/>
      <c r="C299" s="93"/>
      <c r="D299" s="92"/>
      <c r="E299" s="92"/>
      <c r="F299" s="93"/>
      <c r="G299" s="93"/>
    </row>
    <row r="300" spans="1:7" x14ac:dyDescent="0.2">
      <c r="A300" s="93"/>
      <c r="B300" s="93"/>
      <c r="C300" s="93"/>
      <c r="D300" s="92"/>
      <c r="E300" s="92"/>
      <c r="F300" s="93"/>
      <c r="G300" s="93"/>
    </row>
    <row r="301" spans="1:7" x14ac:dyDescent="0.2">
      <c r="A301" s="93"/>
      <c r="B301" s="93"/>
      <c r="C301" s="93"/>
      <c r="D301" s="92"/>
      <c r="E301" s="92"/>
      <c r="F301" s="93"/>
      <c r="G301" s="93"/>
    </row>
    <row r="302" spans="1:7" x14ac:dyDescent="0.2">
      <c r="A302" s="93"/>
      <c r="B302" s="93"/>
      <c r="C302" s="93"/>
      <c r="D302" s="92"/>
      <c r="E302" s="92"/>
      <c r="F302" s="93"/>
      <c r="G302" s="93"/>
    </row>
    <row r="303" spans="1:7" x14ac:dyDescent="0.2">
      <c r="A303" s="93"/>
      <c r="B303" s="93"/>
      <c r="C303" s="93"/>
      <c r="D303" s="92"/>
      <c r="E303" s="92"/>
      <c r="F303" s="93"/>
      <c r="G303" s="93"/>
    </row>
    <row r="304" spans="1:7" x14ac:dyDescent="0.2">
      <c r="A304" s="93"/>
      <c r="B304" s="93"/>
      <c r="C304" s="93"/>
      <c r="D304" s="92"/>
      <c r="E304" s="92"/>
      <c r="F304" s="93"/>
      <c r="G304" s="93"/>
    </row>
    <row r="305" spans="1:7" x14ac:dyDescent="0.2">
      <c r="A305" s="93"/>
      <c r="B305" s="93"/>
      <c r="C305" s="93"/>
      <c r="D305" s="92"/>
      <c r="E305" s="92"/>
      <c r="F305" s="93"/>
      <c r="G305" s="93"/>
    </row>
    <row r="306" spans="1:7" x14ac:dyDescent="0.2">
      <c r="A306" s="93"/>
      <c r="B306" s="93"/>
      <c r="C306" s="93"/>
      <c r="D306" s="92"/>
      <c r="E306" s="92"/>
      <c r="F306" s="93"/>
      <c r="G306" s="93"/>
    </row>
    <row r="307" spans="1:7" x14ac:dyDescent="0.2">
      <c r="A307" s="93"/>
      <c r="B307" s="93"/>
      <c r="C307" s="93"/>
      <c r="D307" s="92"/>
      <c r="E307" s="92"/>
      <c r="F307" s="93"/>
      <c r="G307" s="93"/>
    </row>
    <row r="308" spans="1:7" x14ac:dyDescent="0.2">
      <c r="A308" s="93"/>
      <c r="B308" s="93"/>
      <c r="C308" s="93"/>
      <c r="D308" s="92"/>
      <c r="E308" s="92"/>
      <c r="F308" s="93"/>
      <c r="G308" s="93"/>
    </row>
    <row r="309" spans="1:7" x14ac:dyDescent="0.2">
      <c r="A309" s="93"/>
      <c r="B309" s="93"/>
      <c r="C309" s="93"/>
      <c r="D309" s="92"/>
      <c r="E309" s="92"/>
      <c r="F309" s="93"/>
      <c r="G309" s="93"/>
    </row>
    <row r="310" spans="1:7" x14ac:dyDescent="0.2">
      <c r="A310" s="93"/>
      <c r="B310" s="93"/>
      <c r="C310" s="93"/>
      <c r="D310" s="92"/>
      <c r="E310" s="92"/>
      <c r="F310" s="93"/>
      <c r="G310" s="93"/>
    </row>
    <row r="311" spans="1:7" x14ac:dyDescent="0.2">
      <c r="A311" s="93"/>
      <c r="B311" s="93"/>
      <c r="C311" s="93"/>
      <c r="D311" s="92"/>
      <c r="E311" s="92"/>
      <c r="F311" s="93"/>
      <c r="G311" s="93"/>
    </row>
    <row r="312" spans="1:7" x14ac:dyDescent="0.2">
      <c r="A312" s="93"/>
      <c r="B312" s="93"/>
      <c r="C312" s="93"/>
      <c r="D312" s="92"/>
      <c r="E312" s="92"/>
      <c r="F312" s="93"/>
      <c r="G312" s="93"/>
    </row>
    <row r="313" spans="1:7" x14ac:dyDescent="0.2">
      <c r="A313" s="93"/>
      <c r="B313" s="93"/>
      <c r="C313" s="93"/>
      <c r="D313" s="92"/>
      <c r="E313" s="92"/>
      <c r="F313" s="93"/>
      <c r="G313" s="93"/>
    </row>
    <row r="314" spans="1:7" x14ac:dyDescent="0.2">
      <c r="A314" s="93"/>
      <c r="B314" s="93"/>
      <c r="C314" s="93"/>
      <c r="D314" s="92"/>
      <c r="E314" s="92"/>
      <c r="F314" s="93"/>
      <c r="G314" s="93"/>
    </row>
    <row r="315" spans="1:7" x14ac:dyDescent="0.2">
      <c r="A315" s="93"/>
      <c r="B315" s="93"/>
      <c r="C315" s="93"/>
      <c r="D315" s="92"/>
      <c r="E315" s="92"/>
      <c r="F315" s="93"/>
      <c r="G315" s="93"/>
    </row>
    <row r="316" spans="1:7" x14ac:dyDescent="0.2">
      <c r="A316" s="93"/>
      <c r="B316" s="93"/>
      <c r="C316" s="93"/>
      <c r="D316" s="92"/>
      <c r="E316" s="92"/>
      <c r="F316" s="93"/>
      <c r="G316" s="93"/>
    </row>
    <row r="317" spans="1:7" x14ac:dyDescent="0.2">
      <c r="A317" s="93"/>
      <c r="B317" s="93"/>
      <c r="C317" s="93"/>
      <c r="D317" s="92"/>
      <c r="E317" s="92"/>
      <c r="F317" s="93"/>
      <c r="G317" s="93"/>
    </row>
    <row r="318" spans="1:7" x14ac:dyDescent="0.2">
      <c r="A318" s="93"/>
      <c r="B318" s="93"/>
      <c r="C318" s="93"/>
      <c r="D318" s="92"/>
      <c r="E318" s="92"/>
      <c r="F318" s="93"/>
      <c r="G318" s="93"/>
    </row>
    <row r="319" spans="1:7" x14ac:dyDescent="0.2">
      <c r="A319" s="93"/>
      <c r="B319" s="93"/>
      <c r="C319" s="93"/>
      <c r="D319" s="92"/>
      <c r="E319" s="92"/>
      <c r="F319" s="93"/>
      <c r="G319" s="93"/>
    </row>
    <row r="320" spans="1:7" x14ac:dyDescent="0.2">
      <c r="A320" s="93"/>
      <c r="B320" s="93"/>
      <c r="C320" s="93"/>
      <c r="D320" s="92"/>
      <c r="E320" s="92"/>
      <c r="F320" s="93"/>
      <c r="G320" s="93"/>
    </row>
    <row r="321" spans="1:7" x14ac:dyDescent="0.2">
      <c r="A321" s="93"/>
      <c r="B321" s="93"/>
      <c r="C321" s="93"/>
      <c r="D321" s="92"/>
      <c r="E321" s="92"/>
      <c r="F321" s="93"/>
      <c r="G321" s="93"/>
    </row>
    <row r="322" spans="1:7" x14ac:dyDescent="0.2">
      <c r="A322" s="93"/>
      <c r="B322" s="93"/>
      <c r="C322" s="93"/>
      <c r="D322" s="92"/>
      <c r="E322" s="92"/>
      <c r="F322" s="93"/>
      <c r="G322" s="93"/>
    </row>
    <row r="323" spans="1:7" x14ac:dyDescent="0.2">
      <c r="A323" s="93"/>
      <c r="B323" s="93"/>
      <c r="C323" s="93"/>
      <c r="D323" s="92"/>
      <c r="E323" s="92"/>
      <c r="F323" s="93"/>
      <c r="G323" s="93"/>
    </row>
    <row r="324" spans="1:7" x14ac:dyDescent="0.2">
      <c r="A324" s="93"/>
      <c r="B324" s="93"/>
      <c r="C324" s="93"/>
      <c r="D324" s="92"/>
      <c r="E324" s="92"/>
      <c r="F324" s="93"/>
      <c r="G324" s="93"/>
    </row>
  </sheetData>
  <sheetProtection algorithmName="SHA-512" hashValue="UY9az6uC0S7me3FW2vaR+K73XfE/JhHUBAgeF2qdRszDDB+ahRO0wpUpXJZjnSIC+AHOrhhgz+19G3krcSUGIQ==" saltValue="8m59DdBjeyBz71nQmfTJTg==" spinCount="100000" sheet="1" objects="1" scenarios="1"/>
  <protectedRanges>
    <protectedRange algorithmName="SHA-512" hashValue="x9FQXBGkMbpmWRNI3k3gmpm38FEH942eoBWhRc1jDsMFSurnAqEmqnXKP0uyZJrz8KQHd1eTMIdx2MlWqEqTag==" saltValue="dhdzXMVhJkSzz8yXd4divg==" spinCount="100000" sqref="C1:D6 E1:G7 A1:B7" name="Intervalo4"/>
    <protectedRange algorithmName="SHA-512" hashValue="c0738uKG3rd1uvg3zNWld3K2bn0lb+LHS0Z80m6PDlxwnM7TB/t02iDA75IO8uQkHqR33lb0nXTnMD/6JaDLcQ==" saltValue="Uh/dWocxtsrHSg3369E8pQ==" spinCount="100000" sqref="A1:G5" name="Intervalo3"/>
    <protectedRange sqref="C9:G9 C10 E10:G10 C11:G11 C12:E13 F17:G24 E17:E20 E22 E24 G12:G13" name="Intervalo1"/>
    <protectedRange sqref="D27:E27 D29:D31 F29:G31 F34:G34 D33:D34" name="Intervalo2"/>
    <protectedRange sqref="D32 F32:G33" name="Intervalo2_1"/>
    <protectedRange sqref="D39 F39:G39 D42:D51 F42:G51 D53:D58 F53:G58 D77:D82 F77:G82 F60:G75 D60:D75 F87:G93 D87:D92 E49:E51" name="Intervalo2_2"/>
    <protectedRange sqref="F40:G40 D40" name="Intervalo2_1_1"/>
  </protectedRanges>
  <mergeCells count="91">
    <mergeCell ref="A102:G103"/>
    <mergeCell ref="E93:G93"/>
    <mergeCell ref="E94:G94"/>
    <mergeCell ref="A94:D94"/>
    <mergeCell ref="E98:F98"/>
    <mergeCell ref="A52:B52"/>
    <mergeCell ref="E35:G35"/>
    <mergeCell ref="E25:G25"/>
    <mergeCell ref="A83:D83"/>
    <mergeCell ref="A93:D93"/>
    <mergeCell ref="A66:A67"/>
    <mergeCell ref="B66:B67"/>
    <mergeCell ref="A72:A74"/>
    <mergeCell ref="B72:B74"/>
    <mergeCell ref="A76:B76"/>
    <mergeCell ref="A85:C86"/>
    <mergeCell ref="D85:G86"/>
    <mergeCell ref="A46:A48"/>
    <mergeCell ref="B46:B48"/>
    <mergeCell ref="C47:C48"/>
    <mergeCell ref="D47:D48"/>
    <mergeCell ref="A49:A51"/>
    <mergeCell ref="B49:B51"/>
    <mergeCell ref="C49:C50"/>
    <mergeCell ref="D49:D50"/>
    <mergeCell ref="E49:E50"/>
    <mergeCell ref="D44:D45"/>
    <mergeCell ref="E44:E45"/>
    <mergeCell ref="F44:F45"/>
    <mergeCell ref="G44:G45"/>
    <mergeCell ref="E83:G83"/>
    <mergeCell ref="F47:F48"/>
    <mergeCell ref="G47:G48"/>
    <mergeCell ref="F49:F50"/>
    <mergeCell ref="G49:G50"/>
    <mergeCell ref="E47:E48"/>
    <mergeCell ref="A59:B59"/>
    <mergeCell ref="A60:A62"/>
    <mergeCell ref="B60:B62"/>
    <mergeCell ref="A63:A65"/>
    <mergeCell ref="B63:B65"/>
    <mergeCell ref="C16:D16"/>
    <mergeCell ref="A16:B16"/>
    <mergeCell ref="A44:A45"/>
    <mergeCell ref="B44:B45"/>
    <mergeCell ref="B24:C24"/>
    <mergeCell ref="A25:D25"/>
    <mergeCell ref="A26:B26"/>
    <mergeCell ref="A27:C27"/>
    <mergeCell ref="A28:C28"/>
    <mergeCell ref="A37:C37"/>
    <mergeCell ref="A38:A39"/>
    <mergeCell ref="B38:B39"/>
    <mergeCell ref="C38:C39"/>
    <mergeCell ref="A42:A43"/>
    <mergeCell ref="B42:B43"/>
    <mergeCell ref="C44:C45"/>
    <mergeCell ref="B18:C18"/>
    <mergeCell ref="A19:A20"/>
    <mergeCell ref="B19:C19"/>
    <mergeCell ref="B20:C20"/>
    <mergeCell ref="B22:C22"/>
    <mergeCell ref="A11:A13"/>
    <mergeCell ref="B11:B12"/>
    <mergeCell ref="C11:G11"/>
    <mergeCell ref="A14:C15"/>
    <mergeCell ref="C13:G13"/>
    <mergeCell ref="C12:G12"/>
    <mergeCell ref="G14:G15"/>
    <mergeCell ref="E10:G10"/>
    <mergeCell ref="A1:G5"/>
    <mergeCell ref="A6:G6"/>
    <mergeCell ref="A7:G7"/>
    <mergeCell ref="C9:G9"/>
    <mergeCell ref="A8:G8"/>
    <mergeCell ref="A41:B41"/>
    <mergeCell ref="E101:F101"/>
    <mergeCell ref="C98:D98"/>
    <mergeCell ref="C99:D99"/>
    <mergeCell ref="D14:E15"/>
    <mergeCell ref="F14:F15"/>
    <mergeCell ref="A95:G97"/>
    <mergeCell ref="A98:B101"/>
    <mergeCell ref="B35:D35"/>
    <mergeCell ref="A36:G36"/>
    <mergeCell ref="D37:G37"/>
    <mergeCell ref="A84:G84"/>
    <mergeCell ref="A21:G21"/>
    <mergeCell ref="A23:G23"/>
    <mergeCell ref="A17:A18"/>
    <mergeCell ref="B17:C17"/>
  </mergeCells>
  <pageMargins left="0.25" right="0.25" top="0.75" bottom="0.75" header="0.3" footer="0.3"/>
  <pageSetup paperSize="9" scale="83" orientation="portrait" horizontalDpi="300" verticalDpi="300" r:id="rId1"/>
  <rowBreaks count="3" manualBreakCount="3">
    <brk id="35" max="6" man="1"/>
    <brk id="58" max="6" man="1"/>
    <brk id="7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AG205"/>
  <sheetViews>
    <sheetView topLeftCell="A16" zoomScaleNormal="100" zoomScaleSheetLayoutView="92" zoomScalePageLayoutView="121" workbookViewId="0">
      <selection activeCell="P27" sqref="P27"/>
    </sheetView>
  </sheetViews>
  <sheetFormatPr defaultColWidth="9.109375" defaultRowHeight="11.4" x14ac:dyDescent="0.2"/>
  <cols>
    <col min="1" max="1" width="2.6640625" style="2" customWidth="1"/>
    <col min="2" max="2" width="30.33203125" style="2" customWidth="1"/>
    <col min="3" max="3" width="14.33203125" style="2" customWidth="1"/>
    <col min="4" max="4" width="11.5546875" style="95" customWidth="1"/>
    <col min="5" max="5" width="8.33203125" style="95" customWidth="1"/>
    <col min="6" max="6" width="29.109375" style="2" customWidth="1"/>
    <col min="7" max="7" width="14.6640625" style="2" customWidth="1"/>
    <col min="8" max="8" width="10.33203125" style="2" hidden="1" customWidth="1"/>
    <col min="9" max="9" width="14.109375" style="2" hidden="1" customWidth="1"/>
    <col min="10" max="10" width="13.44140625" style="2" hidden="1" customWidth="1"/>
    <col min="11" max="11" width="18" style="2" hidden="1" customWidth="1"/>
    <col min="12" max="12" width="3.88671875" style="2" hidden="1" customWidth="1"/>
    <col min="13" max="13" width="19" style="2" hidden="1" customWidth="1"/>
    <col min="14" max="14" width="1.109375" style="2" customWidth="1"/>
    <col min="15" max="19" width="9.109375" style="3" customWidth="1"/>
    <col min="20" max="28" width="9.109375" style="3"/>
    <col min="29" max="16384" width="9.109375" style="2"/>
  </cols>
  <sheetData>
    <row r="1" spans="1:33" x14ac:dyDescent="0.2">
      <c r="A1" s="389"/>
      <c r="B1" s="389"/>
      <c r="C1" s="389"/>
      <c r="D1" s="389"/>
      <c r="E1" s="389"/>
      <c r="F1" s="389"/>
      <c r="G1" s="389"/>
      <c r="H1" s="1"/>
      <c r="I1" s="1"/>
      <c r="J1" s="1"/>
      <c r="K1" s="1"/>
      <c r="L1" s="1"/>
    </row>
    <row r="2" spans="1:33" x14ac:dyDescent="0.2">
      <c r="A2" s="389"/>
      <c r="B2" s="389"/>
      <c r="C2" s="389"/>
      <c r="D2" s="389"/>
      <c r="E2" s="389"/>
      <c r="F2" s="389"/>
      <c r="G2" s="389"/>
      <c r="H2" s="1"/>
      <c r="I2" s="1"/>
      <c r="J2" s="1"/>
      <c r="K2" s="1"/>
      <c r="L2" s="1"/>
    </row>
    <row r="3" spans="1:33" x14ac:dyDescent="0.2">
      <c r="A3" s="389"/>
      <c r="B3" s="389"/>
      <c r="C3" s="389"/>
      <c r="D3" s="389"/>
      <c r="E3" s="389"/>
      <c r="F3" s="389"/>
      <c r="G3" s="389"/>
      <c r="H3" s="1"/>
      <c r="I3" s="1"/>
      <c r="J3" s="1"/>
      <c r="K3" s="1"/>
      <c r="L3" s="1"/>
    </row>
    <row r="4" spans="1:33" x14ac:dyDescent="0.2">
      <c r="A4" s="389"/>
      <c r="B4" s="389"/>
      <c r="C4" s="389"/>
      <c r="D4" s="389"/>
      <c r="E4" s="389"/>
      <c r="F4" s="389"/>
      <c r="G4" s="389"/>
      <c r="H4" s="1"/>
      <c r="I4" s="1"/>
      <c r="J4" s="1"/>
      <c r="K4" s="1"/>
      <c r="L4" s="1"/>
    </row>
    <row r="5" spans="1:33" ht="21" customHeight="1" x14ac:dyDescent="0.2">
      <c r="A5" s="389"/>
      <c r="B5" s="389"/>
      <c r="C5" s="389"/>
      <c r="D5" s="389"/>
      <c r="E5" s="389"/>
      <c r="F5" s="389"/>
      <c r="G5" s="389"/>
      <c r="H5" s="4"/>
      <c r="I5" s="4"/>
      <c r="J5" s="4"/>
      <c r="K5" s="4"/>
      <c r="L5" s="4"/>
    </row>
    <row r="6" spans="1:33" ht="12" x14ac:dyDescent="0.25">
      <c r="A6" s="390" t="s">
        <v>145</v>
      </c>
      <c r="B6" s="390"/>
      <c r="C6" s="390"/>
      <c r="D6" s="390"/>
      <c r="E6" s="390"/>
      <c r="F6" s="390"/>
      <c r="G6" s="390"/>
      <c r="H6" s="5"/>
      <c r="I6" s="5"/>
      <c r="J6" s="5"/>
      <c r="K6" s="5"/>
      <c r="L6" s="5"/>
      <c r="M6" s="6"/>
      <c r="N6" s="6"/>
      <c r="O6" s="7"/>
    </row>
    <row r="7" spans="1:33" ht="12.6" thickBot="1" x14ac:dyDescent="0.3">
      <c r="A7" s="391" t="s">
        <v>185</v>
      </c>
      <c r="B7" s="391"/>
      <c r="C7" s="391"/>
      <c r="D7" s="391"/>
      <c r="E7" s="391"/>
      <c r="F7" s="391"/>
      <c r="G7" s="391"/>
      <c r="H7" s="5"/>
      <c r="I7" s="5"/>
      <c r="J7" s="5"/>
      <c r="K7" s="5"/>
      <c r="L7" s="5"/>
      <c r="M7" s="6"/>
      <c r="N7" s="6"/>
      <c r="O7" s="7"/>
    </row>
    <row r="8" spans="1:33" ht="15" customHeight="1" thickBot="1" x14ac:dyDescent="0.25">
      <c r="A8" s="394" t="s">
        <v>29</v>
      </c>
      <c r="B8" s="395"/>
      <c r="C8" s="395"/>
      <c r="D8" s="395"/>
      <c r="E8" s="395"/>
      <c r="F8" s="395"/>
      <c r="G8" s="396"/>
      <c r="H8" s="8"/>
      <c r="I8" s="8"/>
      <c r="J8" s="8"/>
      <c r="K8" s="8"/>
      <c r="L8" s="8"/>
      <c r="M8" s="8"/>
    </row>
    <row r="9" spans="1:33" ht="12" x14ac:dyDescent="0.2">
      <c r="A9" s="9">
        <v>1</v>
      </c>
      <c r="B9" s="10" t="s">
        <v>30</v>
      </c>
      <c r="C9" s="392"/>
      <c r="D9" s="392"/>
      <c r="E9" s="392"/>
      <c r="F9" s="392"/>
      <c r="G9" s="392"/>
      <c r="H9" s="8"/>
      <c r="I9" s="8"/>
      <c r="J9" s="8"/>
      <c r="K9" s="8"/>
      <c r="L9" s="8"/>
      <c r="M9" s="8"/>
    </row>
    <row r="10" spans="1:33" ht="15.75" customHeight="1" x14ac:dyDescent="0.2">
      <c r="A10" s="11">
        <v>2</v>
      </c>
      <c r="B10" s="12" t="s">
        <v>43</v>
      </c>
      <c r="C10" s="13"/>
      <c r="D10" s="12" t="s">
        <v>52</v>
      </c>
      <c r="E10" s="301"/>
      <c r="F10" s="301"/>
      <c r="G10" s="301"/>
      <c r="H10" s="8"/>
      <c r="I10" s="8"/>
      <c r="J10" s="8"/>
      <c r="K10" s="8"/>
      <c r="L10" s="8"/>
      <c r="M10" s="8"/>
    </row>
    <row r="11" spans="1:33" ht="12" x14ac:dyDescent="0.2">
      <c r="A11" s="237">
        <v>3</v>
      </c>
      <c r="B11" s="300" t="s">
        <v>45</v>
      </c>
      <c r="C11" s="301"/>
      <c r="D11" s="301"/>
      <c r="E11" s="301"/>
      <c r="F11" s="301"/>
      <c r="G11" s="301"/>
      <c r="H11" s="8"/>
      <c r="I11" s="8"/>
      <c r="J11" s="8"/>
      <c r="K11" s="8"/>
      <c r="L11" s="8"/>
      <c r="M11" s="8"/>
      <c r="AC11" s="3"/>
      <c r="AD11" s="3"/>
      <c r="AE11" s="3"/>
      <c r="AF11" s="3"/>
      <c r="AG11" s="3"/>
    </row>
    <row r="12" spans="1:33" ht="15.75" customHeight="1" x14ac:dyDescent="0.2">
      <c r="A12" s="237"/>
      <c r="B12" s="300"/>
      <c r="C12" s="301"/>
      <c r="D12" s="301"/>
      <c r="E12" s="301"/>
      <c r="F12" s="301"/>
      <c r="G12" s="301"/>
      <c r="H12" s="14"/>
      <c r="I12" s="14"/>
      <c r="J12" s="14"/>
      <c r="K12" s="14"/>
      <c r="L12" s="14"/>
      <c r="M12" s="8"/>
      <c r="AC12" s="3"/>
      <c r="AD12" s="3"/>
      <c r="AE12" s="3"/>
      <c r="AF12" s="3"/>
      <c r="AG12" s="3"/>
    </row>
    <row r="13" spans="1:33" ht="12.6" thickBot="1" x14ac:dyDescent="0.3">
      <c r="A13" s="242"/>
      <c r="B13" s="15" t="s">
        <v>44</v>
      </c>
      <c r="C13" s="316"/>
      <c r="D13" s="316"/>
      <c r="E13" s="316"/>
      <c r="F13" s="316"/>
      <c r="G13" s="316"/>
      <c r="H13" s="14"/>
      <c r="I13" s="14"/>
      <c r="J13" s="14"/>
      <c r="K13" s="14"/>
      <c r="L13" s="14"/>
      <c r="M13" s="8"/>
      <c r="N13" s="6"/>
      <c r="O13" s="7"/>
      <c r="P13" s="7"/>
      <c r="AC13" s="3"/>
      <c r="AD13" s="3"/>
      <c r="AE13" s="3"/>
      <c r="AF13" s="3"/>
      <c r="AG13" s="3"/>
    </row>
    <row r="14" spans="1:33" ht="18.899999999999999" customHeight="1" thickTop="1" x14ac:dyDescent="0.2">
      <c r="A14" s="432" t="s">
        <v>31</v>
      </c>
      <c r="B14" s="433"/>
      <c r="C14" s="433"/>
      <c r="D14" s="436" t="s">
        <v>146</v>
      </c>
      <c r="E14" s="437"/>
      <c r="F14" s="442" t="s">
        <v>136</v>
      </c>
      <c r="G14" s="445"/>
      <c r="H14" s="14"/>
      <c r="I14" s="14"/>
      <c r="J14" s="14"/>
      <c r="K14" s="14"/>
      <c r="L14" s="14"/>
      <c r="M14" s="8"/>
    </row>
    <row r="15" spans="1:33" ht="15" hidden="1" customHeight="1" thickBot="1" x14ac:dyDescent="0.3">
      <c r="A15" s="434"/>
      <c r="B15" s="435"/>
      <c r="C15" s="435"/>
      <c r="D15" s="438"/>
      <c r="E15" s="439"/>
      <c r="F15" s="443"/>
      <c r="G15" s="446"/>
      <c r="H15" s="14"/>
      <c r="I15" s="14"/>
      <c r="J15" s="14"/>
      <c r="K15" s="14"/>
      <c r="L15" s="14"/>
      <c r="M15" s="8"/>
      <c r="N15" s="6"/>
      <c r="O15" s="7"/>
      <c r="P15" s="7"/>
    </row>
    <row r="16" spans="1:33" ht="3.9" customHeight="1" x14ac:dyDescent="0.2">
      <c r="A16" s="434"/>
      <c r="B16" s="435"/>
      <c r="C16" s="435"/>
      <c r="D16" s="438"/>
      <c r="E16" s="439"/>
      <c r="F16" s="443"/>
      <c r="G16" s="446"/>
      <c r="H16" s="14"/>
      <c r="I16" s="14"/>
      <c r="J16" s="14"/>
      <c r="K16" s="14"/>
      <c r="L16" s="14"/>
      <c r="M16" s="8"/>
    </row>
    <row r="17" spans="1:16" ht="15.9" customHeight="1" thickBot="1" x14ac:dyDescent="0.3">
      <c r="A17" s="434"/>
      <c r="B17" s="435"/>
      <c r="C17" s="435"/>
      <c r="D17" s="440"/>
      <c r="E17" s="441"/>
      <c r="F17" s="444"/>
      <c r="G17" s="447"/>
      <c r="H17" s="14"/>
      <c r="I17" s="14" t="s">
        <v>82</v>
      </c>
      <c r="J17" s="14">
        <f>IF(OR(I19=1,I21=1),1,0)</f>
        <v>0</v>
      </c>
      <c r="K17" s="14"/>
      <c r="L17" s="14"/>
      <c r="M17" s="6"/>
    </row>
    <row r="18" spans="1:16" ht="30.75" customHeight="1" thickTop="1" x14ac:dyDescent="0.25">
      <c r="A18" s="430" t="s">
        <v>0</v>
      </c>
      <c r="B18" s="431"/>
      <c r="C18" s="431"/>
      <c r="D18" s="16" t="s">
        <v>2</v>
      </c>
      <c r="E18" s="16" t="s">
        <v>7</v>
      </c>
      <c r="F18" s="17" t="s">
        <v>134</v>
      </c>
      <c r="G18" s="18" t="s">
        <v>41</v>
      </c>
      <c r="H18" s="14"/>
      <c r="I18" s="14" t="s">
        <v>83</v>
      </c>
      <c r="J18" s="14">
        <f>IF(OR(I20=1,I22=1),1,0)</f>
        <v>0</v>
      </c>
      <c r="K18" s="14">
        <f>IF(AND(I26=1,J18=1),1,0)</f>
        <v>0</v>
      </c>
      <c r="L18" s="14"/>
      <c r="M18" s="8"/>
    </row>
    <row r="19" spans="1:16" ht="15" customHeight="1" x14ac:dyDescent="0.25">
      <c r="A19" s="388">
        <v>4</v>
      </c>
      <c r="B19" s="237" t="s">
        <v>27</v>
      </c>
      <c r="C19" s="237"/>
      <c r="D19" s="19">
        <v>100</v>
      </c>
      <c r="E19" s="20"/>
      <c r="F19" s="21"/>
      <c r="G19" s="22"/>
      <c r="H19" s="14"/>
      <c r="I19" s="23">
        <f>IF(E19="x",1,0)</f>
        <v>0</v>
      </c>
      <c r="J19" s="24">
        <f>IF(OR(J17=1,K18=1),1,0)</f>
        <v>0</v>
      </c>
      <c r="K19" s="14"/>
      <c r="L19" s="14"/>
      <c r="M19" s="8"/>
    </row>
    <row r="20" spans="1:16" ht="15" customHeight="1" x14ac:dyDescent="0.25">
      <c r="A20" s="388"/>
      <c r="B20" s="406" t="s">
        <v>32</v>
      </c>
      <c r="C20" s="406"/>
      <c r="D20" s="25">
        <v>80</v>
      </c>
      <c r="E20" s="20"/>
      <c r="F20" s="21"/>
      <c r="G20" s="22"/>
      <c r="H20" s="14"/>
      <c r="I20" s="23">
        <f>IF(E20="x",1,0)</f>
        <v>0</v>
      </c>
      <c r="J20" s="26">
        <f>IF(AND(I24=1,I26=1),1,0)</f>
        <v>0</v>
      </c>
      <c r="K20" s="14"/>
      <c r="L20" s="14"/>
      <c r="M20" s="8"/>
    </row>
    <row r="21" spans="1:16" ht="15" customHeight="1" x14ac:dyDescent="0.25">
      <c r="A21" s="388">
        <v>5</v>
      </c>
      <c r="B21" s="237" t="s">
        <v>28</v>
      </c>
      <c r="C21" s="237"/>
      <c r="D21" s="19">
        <v>75</v>
      </c>
      <c r="E21" s="20"/>
      <c r="F21" s="27"/>
      <c r="G21" s="28"/>
      <c r="H21" s="29"/>
      <c r="I21" s="23">
        <f t="shared" ref="I21:I22" si="0">IF(E21="x",1,0)</f>
        <v>0</v>
      </c>
      <c r="J21" s="30">
        <f>IF(OR(J19=1,J20=1),1,0)</f>
        <v>0</v>
      </c>
      <c r="K21" s="29"/>
      <c r="L21" s="29"/>
      <c r="M21" s="31"/>
    </row>
    <row r="22" spans="1:16" ht="15" customHeight="1" thickBot="1" x14ac:dyDescent="0.3">
      <c r="A22" s="388"/>
      <c r="B22" s="406" t="s">
        <v>33</v>
      </c>
      <c r="C22" s="406"/>
      <c r="D22" s="25">
        <v>50</v>
      </c>
      <c r="E22" s="20"/>
      <c r="F22" s="32"/>
      <c r="G22" s="33"/>
      <c r="H22" s="34"/>
      <c r="I22" s="23">
        <f t="shared" si="0"/>
        <v>0</v>
      </c>
      <c r="J22" s="35">
        <f>IF(J21=0,0,D19*I19+D20*I20+D21*I21+D22*I22+D24*I24+D26*I26)</f>
        <v>0</v>
      </c>
      <c r="K22" s="34"/>
      <c r="L22" s="34"/>
      <c r="M22" s="31"/>
    </row>
    <row r="23" spans="1:16" ht="15" customHeight="1" thickBot="1" x14ac:dyDescent="0.25">
      <c r="A23" s="352" t="s">
        <v>8</v>
      </c>
      <c r="B23" s="353"/>
      <c r="C23" s="353"/>
      <c r="D23" s="353"/>
      <c r="E23" s="353"/>
      <c r="F23" s="353"/>
      <c r="G23" s="387"/>
      <c r="H23" s="8"/>
      <c r="I23" s="35"/>
      <c r="J23" s="36">
        <f>IF(J22&gt;250, 250,J22)</f>
        <v>0</v>
      </c>
      <c r="K23" s="8"/>
      <c r="L23" s="8"/>
      <c r="M23" s="31"/>
    </row>
    <row r="24" spans="1:16" ht="22.5" customHeight="1" x14ac:dyDescent="0.25">
      <c r="A24" s="37">
        <v>6</v>
      </c>
      <c r="B24" s="407" t="s">
        <v>17</v>
      </c>
      <c r="C24" s="407"/>
      <c r="D24" s="19">
        <v>40</v>
      </c>
      <c r="E24" s="20"/>
      <c r="F24" s="38"/>
      <c r="G24" s="39"/>
      <c r="H24" s="8"/>
      <c r="I24" s="23">
        <f>IF(E24="x",1,0)</f>
        <v>0</v>
      </c>
      <c r="J24" s="8"/>
      <c r="K24" s="8"/>
      <c r="L24" s="8"/>
      <c r="M24" s="31"/>
    </row>
    <row r="25" spans="1:16" ht="15" customHeight="1" x14ac:dyDescent="0.2">
      <c r="A25" s="352" t="s">
        <v>51</v>
      </c>
      <c r="B25" s="353"/>
      <c r="C25" s="353"/>
      <c r="D25" s="353"/>
      <c r="E25" s="353"/>
      <c r="F25" s="353"/>
      <c r="G25" s="387"/>
      <c r="H25" s="8"/>
      <c r="I25" s="35"/>
      <c r="J25" s="8"/>
      <c r="K25" s="8"/>
      <c r="L25" s="8"/>
      <c r="M25" s="31"/>
    </row>
    <row r="26" spans="1:16" ht="15" customHeight="1" thickBot="1" x14ac:dyDescent="0.3">
      <c r="A26" s="40">
        <v>7</v>
      </c>
      <c r="B26" s="242" t="s">
        <v>16</v>
      </c>
      <c r="C26" s="242"/>
      <c r="D26" s="41">
        <v>75</v>
      </c>
      <c r="E26" s="42"/>
      <c r="F26" s="43"/>
      <c r="G26" s="44"/>
      <c r="H26" s="8"/>
      <c r="I26" s="23">
        <f>IF(E26="x",1,0)</f>
        <v>0</v>
      </c>
      <c r="J26" s="8"/>
      <c r="K26" s="8"/>
      <c r="L26" s="8"/>
      <c r="M26" s="31"/>
    </row>
    <row r="27" spans="1:16" ht="23.25" customHeight="1" thickBot="1" x14ac:dyDescent="0.3">
      <c r="A27" s="410" t="s">
        <v>39</v>
      </c>
      <c r="B27" s="411"/>
      <c r="C27" s="411"/>
      <c r="D27" s="412"/>
      <c r="E27" s="355">
        <f>J23</f>
        <v>0</v>
      </c>
      <c r="F27" s="356"/>
      <c r="G27" s="357"/>
      <c r="H27" s="8"/>
      <c r="I27" s="23"/>
      <c r="J27" s="8"/>
      <c r="K27" s="8"/>
      <c r="L27" s="8"/>
      <c r="M27" s="8"/>
    </row>
    <row r="28" spans="1:16" ht="81.75" customHeight="1" thickBot="1" x14ac:dyDescent="0.3">
      <c r="A28" s="289" t="s">
        <v>42</v>
      </c>
      <c r="B28" s="290"/>
      <c r="C28" s="96" t="s">
        <v>47</v>
      </c>
      <c r="D28" s="235" t="s">
        <v>95</v>
      </c>
      <c r="E28" s="46" t="s">
        <v>20</v>
      </c>
      <c r="F28" s="45" t="s">
        <v>143</v>
      </c>
      <c r="G28" s="47"/>
      <c r="H28" s="8"/>
      <c r="I28" s="8">
        <f>IF(OR(D31&gt;0,D32&gt;0,D33&gt;0,D34&gt;0,D35&gt;0),1,0)</f>
        <v>0</v>
      </c>
      <c r="J28" s="8">
        <f>IF(OR(D31&gt;0,D32&gt;0,D33&gt;0,D34&gt;0,D35&gt;0),1,0)</f>
        <v>0</v>
      </c>
      <c r="K28" s="8"/>
      <c r="L28" s="8"/>
      <c r="M28" s="31"/>
      <c r="O28" s="7"/>
      <c r="P28" s="7"/>
    </row>
    <row r="29" spans="1:16" ht="42" customHeight="1" x14ac:dyDescent="0.2">
      <c r="A29" s="460" t="s">
        <v>142</v>
      </c>
      <c r="B29" s="460"/>
      <c r="C29" s="460"/>
      <c r="D29" s="48"/>
      <c r="E29" s="48"/>
      <c r="F29" s="49" t="str">
        <f>IF(AND(D29&lt;&gt;0,E29&lt;&gt;0),+E29-D29-1,"")</f>
        <v/>
      </c>
      <c r="G29" s="50"/>
      <c r="H29" s="8"/>
      <c r="I29" s="51">
        <f>IF(AND(D29&gt;0,E29&gt;0,J19=1,I28=1,F29&gt;=3),1,0)</f>
        <v>0</v>
      </c>
      <c r="J29" s="8">
        <f>IF(AND(J20=1,J28=1,F29&gt;=5),1,0)</f>
        <v>0</v>
      </c>
      <c r="K29" s="8"/>
      <c r="L29" s="8"/>
      <c r="M29" s="31"/>
    </row>
    <row r="30" spans="1:16" ht="132" customHeight="1" x14ac:dyDescent="0.25">
      <c r="A30" s="459" t="s">
        <v>147</v>
      </c>
      <c r="B30" s="459"/>
      <c r="C30" s="459"/>
      <c r="D30" s="52" t="s">
        <v>21</v>
      </c>
      <c r="E30" s="53" t="s">
        <v>22</v>
      </c>
      <c r="F30" s="54" t="s">
        <v>134</v>
      </c>
      <c r="G30" s="55" t="s">
        <v>41</v>
      </c>
      <c r="H30" s="8"/>
      <c r="I30" s="8" t="b">
        <f>IF(I29=1,D31*16+D32*8+D33*5+D34*16+D35*8+D36*0.5)</f>
        <v>0</v>
      </c>
      <c r="J30" s="8" t="b">
        <f>IF(J29=1,D31*16+D32*8+D33*5+D34*16+D35*8+D36*0.5)</f>
        <v>0</v>
      </c>
      <c r="K30" s="8"/>
      <c r="L30" s="8"/>
      <c r="M30" s="56"/>
    </row>
    <row r="31" spans="1:16" ht="39.9" customHeight="1" x14ac:dyDescent="0.2">
      <c r="A31" s="11">
        <v>8</v>
      </c>
      <c r="B31" s="11" t="s">
        <v>148</v>
      </c>
      <c r="C31" s="11" t="s">
        <v>92</v>
      </c>
      <c r="D31" s="57"/>
      <c r="E31" s="58">
        <f>D31*16</f>
        <v>0</v>
      </c>
      <c r="F31" s="38"/>
      <c r="G31" s="38"/>
      <c r="H31" s="8"/>
      <c r="I31" s="14">
        <f>IF(I30&gt;250,250,I30)</f>
        <v>250</v>
      </c>
      <c r="J31" s="14">
        <f>IF(J30&gt;250,250,J30)</f>
        <v>250</v>
      </c>
      <c r="K31" s="8"/>
      <c r="L31" s="8"/>
    </row>
    <row r="32" spans="1:16" ht="39.9" customHeight="1" x14ac:dyDescent="0.2">
      <c r="A32" s="11">
        <v>9</v>
      </c>
      <c r="B32" s="59" t="s">
        <v>149</v>
      </c>
      <c r="C32" s="11" t="s">
        <v>87</v>
      </c>
      <c r="D32" s="60"/>
      <c r="E32" s="58">
        <f>D32*8</f>
        <v>0</v>
      </c>
      <c r="F32" s="21"/>
      <c r="G32" s="21"/>
      <c r="H32" s="14"/>
      <c r="I32" s="14" t="str">
        <f>IF(SUM(D31:D36)&gt;F29,"SOBREPOSIÇÃO DE ANOS DE EXPERIÊNCIA",I33)</f>
        <v>TEMPO DE EXPERIÊNCIA INSUFICIENTE NA ÁREA DA DISCIPLINA</v>
      </c>
      <c r="J32" s="14" t="str">
        <f>IF(SUM(D31:D36)&gt;F29,"SOBREPOSIÇÃO DE ANOS DE EXPERIÊNCIA",J33)</f>
        <v>TEMPO DE EXPERIÊNCIA INSUFICIENTE NA ÁREA DA DISCIPLINA</v>
      </c>
      <c r="K32" s="14"/>
      <c r="L32" s="14"/>
    </row>
    <row r="33" spans="1:12" ht="35.1" customHeight="1" x14ac:dyDescent="0.2">
      <c r="A33" s="11">
        <v>10</v>
      </c>
      <c r="B33" s="59" t="s">
        <v>62</v>
      </c>
      <c r="C33" s="11" t="s">
        <v>88</v>
      </c>
      <c r="D33" s="60"/>
      <c r="E33" s="58">
        <f>D33*5</f>
        <v>0</v>
      </c>
      <c r="F33" s="21"/>
      <c r="G33" s="21"/>
      <c r="H33" s="14"/>
      <c r="I33" s="2" t="str">
        <f>IF(SUM(D31:D35)&lt;3,"TEMPO DE EXPERIÊNCIA INSUFICIENTE NA ÁREA DA DISCIPLINA", I31)</f>
        <v>TEMPO DE EXPERIÊNCIA INSUFICIENTE NA ÁREA DA DISCIPLINA</v>
      </c>
      <c r="J33" s="2" t="str">
        <f>IF(SUM(D31:D35)&lt;5,"TEMPO DE EXPERIÊNCIA INSUFICIENTE NA ÁREA DA DISCIPLINA",J31)</f>
        <v>TEMPO DE EXPERIÊNCIA INSUFICIENTE NA ÁREA DA DISCIPLINA</v>
      </c>
      <c r="K33" s="14"/>
      <c r="L33" s="14"/>
    </row>
    <row r="34" spans="1:12" ht="35.1" customHeight="1" x14ac:dyDescent="0.2">
      <c r="A34" s="11">
        <v>11</v>
      </c>
      <c r="B34" s="61" t="s">
        <v>89</v>
      </c>
      <c r="C34" s="11" t="s">
        <v>92</v>
      </c>
      <c r="D34" s="60"/>
      <c r="E34" s="58">
        <f>D34*16</f>
        <v>0</v>
      </c>
      <c r="F34" s="21"/>
      <c r="G34" s="21"/>
      <c r="H34" s="14"/>
      <c r="K34" s="14"/>
      <c r="L34" s="14"/>
    </row>
    <row r="35" spans="1:12" ht="35.1" customHeight="1" x14ac:dyDescent="0.2">
      <c r="A35" s="11">
        <v>12</v>
      </c>
      <c r="B35" s="61" t="s">
        <v>19</v>
      </c>
      <c r="C35" s="11" t="s">
        <v>87</v>
      </c>
      <c r="D35" s="60"/>
      <c r="E35" s="58">
        <f>D35*8</f>
        <v>0</v>
      </c>
      <c r="F35" s="21"/>
      <c r="G35" s="21"/>
      <c r="H35" s="8"/>
      <c r="I35" s="8"/>
      <c r="J35" s="8"/>
      <c r="K35" s="8"/>
      <c r="L35" s="8"/>
    </row>
    <row r="36" spans="1:12" ht="35.1" customHeight="1" thickBot="1" x14ac:dyDescent="0.25">
      <c r="A36" s="62">
        <v>13</v>
      </c>
      <c r="B36" s="62" t="s">
        <v>91</v>
      </c>
      <c r="C36" s="62" t="s">
        <v>102</v>
      </c>
      <c r="D36" s="63"/>
      <c r="E36" s="64">
        <f>D36*0.5</f>
        <v>0</v>
      </c>
      <c r="F36" s="65"/>
      <c r="G36" s="66"/>
      <c r="H36" s="8"/>
      <c r="I36" s="8"/>
      <c r="J36" s="8"/>
      <c r="K36" s="8"/>
      <c r="L36" s="8"/>
    </row>
    <row r="37" spans="1:12" ht="23.1" customHeight="1" thickBot="1" x14ac:dyDescent="0.25">
      <c r="A37" s="372" t="s">
        <v>40</v>
      </c>
      <c r="B37" s="373"/>
      <c r="C37" s="373"/>
      <c r="D37" s="374"/>
      <c r="E37" s="355" t="str">
        <f>IF(I29=1,I32,IF(J29=1,J32,"NÃO ATENDE A NENHUMA CONDIÇÃO DO EDITAL"))</f>
        <v>NÃO ATENDE A NENHUMA CONDIÇÃO DO EDITAL</v>
      </c>
      <c r="F37" s="356"/>
      <c r="G37" s="357"/>
      <c r="H37" s="8"/>
      <c r="I37" s="8"/>
      <c r="J37" s="8"/>
      <c r="K37" s="8"/>
      <c r="L37" s="8"/>
    </row>
    <row r="38" spans="1:12" ht="15.9" customHeight="1" thickBot="1" x14ac:dyDescent="0.25">
      <c r="A38" s="458"/>
      <c r="B38" s="458"/>
      <c r="C38" s="458"/>
      <c r="D38" s="458"/>
      <c r="E38" s="458"/>
      <c r="F38" s="458"/>
      <c r="G38" s="458"/>
      <c r="H38" s="8"/>
      <c r="I38" s="8"/>
      <c r="J38" s="8"/>
      <c r="K38" s="8"/>
      <c r="L38" s="8"/>
    </row>
    <row r="39" spans="1:12" ht="39.9" customHeight="1" thickBot="1" x14ac:dyDescent="0.25">
      <c r="A39" s="254" t="s">
        <v>141</v>
      </c>
      <c r="B39" s="255"/>
      <c r="C39" s="255"/>
      <c r="D39" s="378" t="s">
        <v>150</v>
      </c>
      <c r="E39" s="379"/>
      <c r="F39" s="379"/>
      <c r="G39" s="380"/>
      <c r="H39" s="8"/>
      <c r="I39" s="8"/>
      <c r="J39" s="8"/>
      <c r="K39" s="8"/>
      <c r="L39" s="8"/>
    </row>
    <row r="40" spans="1:12" ht="56.1" customHeight="1" x14ac:dyDescent="0.25">
      <c r="A40" s="461">
        <v>14</v>
      </c>
      <c r="B40" s="305" t="s">
        <v>151</v>
      </c>
      <c r="C40" s="305" t="s">
        <v>152</v>
      </c>
      <c r="D40" s="67" t="s">
        <v>4</v>
      </c>
      <c r="E40" s="68" t="s">
        <v>3</v>
      </c>
      <c r="F40" s="17" t="s">
        <v>134</v>
      </c>
      <c r="G40" s="17" t="s">
        <v>41</v>
      </c>
      <c r="H40" s="14"/>
      <c r="J40" s="14"/>
      <c r="K40" s="14"/>
      <c r="L40" s="14"/>
    </row>
    <row r="41" spans="1:12" ht="33.9" customHeight="1" x14ac:dyDescent="0.2">
      <c r="A41" s="462"/>
      <c r="B41" s="237"/>
      <c r="C41" s="416"/>
      <c r="D41" s="69"/>
      <c r="E41" s="70">
        <f>IF(D41/8&gt;9,10,D41/8)</f>
        <v>0</v>
      </c>
      <c r="F41" s="65"/>
      <c r="G41" s="71"/>
      <c r="I41" s="8"/>
    </row>
    <row r="42" spans="1:12" ht="66" customHeight="1" thickBot="1" x14ac:dyDescent="0.25">
      <c r="A42" s="62">
        <v>15</v>
      </c>
      <c r="B42" s="62" t="s">
        <v>103</v>
      </c>
      <c r="C42" s="62" t="s">
        <v>93</v>
      </c>
      <c r="D42" s="72"/>
      <c r="E42" s="73">
        <f>IF(D42&gt;100,50,IF(D42&gt;=4,0.5*D42,0))</f>
        <v>0</v>
      </c>
      <c r="F42" s="65"/>
      <c r="G42" s="74"/>
      <c r="H42" s="8"/>
      <c r="I42" s="8"/>
      <c r="J42" s="8"/>
      <c r="K42" s="8"/>
      <c r="L42" s="8"/>
    </row>
    <row r="43" spans="1:12" ht="30.9" customHeight="1" thickBot="1" x14ac:dyDescent="0.3">
      <c r="A43" s="289" t="s">
        <v>127</v>
      </c>
      <c r="B43" s="290"/>
      <c r="C43" s="75" t="s">
        <v>5</v>
      </c>
      <c r="D43" s="76" t="s">
        <v>139</v>
      </c>
      <c r="E43" s="77" t="s">
        <v>111</v>
      </c>
      <c r="F43" s="78" t="s">
        <v>134</v>
      </c>
      <c r="G43" s="79" t="s">
        <v>41</v>
      </c>
      <c r="H43" s="8"/>
      <c r="I43" s="80"/>
      <c r="J43" s="8"/>
      <c r="K43" s="8"/>
      <c r="L43" s="8"/>
    </row>
    <row r="44" spans="1:12" ht="35.1" customHeight="1" x14ac:dyDescent="0.2">
      <c r="A44" s="305">
        <v>16</v>
      </c>
      <c r="B44" s="305" t="s">
        <v>58</v>
      </c>
      <c r="C44" s="9" t="s">
        <v>53</v>
      </c>
      <c r="D44" s="81"/>
      <c r="E44" s="82">
        <f>D44*5</f>
        <v>0</v>
      </c>
      <c r="F44" s="83"/>
      <c r="G44" s="84"/>
      <c r="H44" s="8"/>
      <c r="I44" s="8"/>
      <c r="J44" s="8"/>
      <c r="K44" s="8"/>
      <c r="L44" s="8"/>
    </row>
    <row r="45" spans="1:12" ht="35.1" customHeight="1" x14ac:dyDescent="0.2">
      <c r="A45" s="237"/>
      <c r="B45" s="237"/>
      <c r="C45" s="11" t="s">
        <v>54</v>
      </c>
      <c r="D45" s="60"/>
      <c r="E45" s="58">
        <f>IF(D45&gt;5,12.5,D45*2.5)</f>
        <v>0</v>
      </c>
      <c r="F45" s="85"/>
      <c r="G45" s="13"/>
      <c r="H45" s="8"/>
      <c r="I45" s="8"/>
      <c r="J45" s="8"/>
      <c r="K45" s="8"/>
      <c r="L45" s="8"/>
    </row>
    <row r="46" spans="1:12" ht="35.1" customHeight="1" x14ac:dyDescent="0.2">
      <c r="A46" s="237">
        <v>17</v>
      </c>
      <c r="B46" s="237" t="s">
        <v>59</v>
      </c>
      <c r="C46" s="237" t="s">
        <v>55</v>
      </c>
      <c r="D46" s="452"/>
      <c r="E46" s="418">
        <f>IF(D46&gt;5,12.5,D46*2.5)</f>
        <v>0</v>
      </c>
      <c r="F46" s="314"/>
      <c r="G46" s="301"/>
      <c r="H46" s="8"/>
      <c r="I46" s="8"/>
      <c r="J46" s="8"/>
      <c r="K46" s="8"/>
      <c r="L46" s="8"/>
    </row>
    <row r="47" spans="1:12" ht="6" hidden="1" customHeight="1" x14ac:dyDescent="0.2">
      <c r="A47" s="237"/>
      <c r="B47" s="237"/>
      <c r="C47" s="237"/>
      <c r="D47" s="452"/>
      <c r="E47" s="418"/>
      <c r="F47" s="314"/>
      <c r="G47" s="301"/>
      <c r="H47" s="8"/>
      <c r="I47" s="8"/>
      <c r="J47" s="8"/>
      <c r="K47" s="8"/>
      <c r="L47" s="8"/>
    </row>
    <row r="48" spans="1:12" ht="66" customHeight="1" x14ac:dyDescent="0.2">
      <c r="A48" s="237">
        <v>18</v>
      </c>
      <c r="B48" s="237" t="s">
        <v>60</v>
      </c>
      <c r="C48" s="11" t="s">
        <v>101</v>
      </c>
      <c r="D48" s="60"/>
      <c r="E48" s="58">
        <f>IF(D48&gt;5,25,D48*5)</f>
        <v>0</v>
      </c>
      <c r="F48" s="85"/>
      <c r="G48" s="13"/>
      <c r="H48" s="8"/>
      <c r="I48" s="8"/>
      <c r="J48" s="8"/>
      <c r="K48" s="8"/>
      <c r="L48" s="8"/>
    </row>
    <row r="49" spans="1:12" ht="35.1" customHeight="1" x14ac:dyDescent="0.2">
      <c r="A49" s="237"/>
      <c r="B49" s="237"/>
      <c r="C49" s="237" t="s">
        <v>153</v>
      </c>
      <c r="D49" s="452"/>
      <c r="E49" s="418">
        <f>IF(D49&gt;5,12.5,D49*2.5)</f>
        <v>0</v>
      </c>
      <c r="F49" s="314"/>
      <c r="G49" s="301"/>
      <c r="H49" s="8"/>
      <c r="I49" s="8"/>
      <c r="J49" s="8"/>
      <c r="K49" s="8"/>
      <c r="L49" s="8"/>
    </row>
    <row r="50" spans="1:12" ht="29.1" customHeight="1" x14ac:dyDescent="0.2">
      <c r="A50" s="237"/>
      <c r="B50" s="237"/>
      <c r="C50" s="237"/>
      <c r="D50" s="452"/>
      <c r="E50" s="418"/>
      <c r="F50" s="314"/>
      <c r="G50" s="301"/>
      <c r="H50" s="8"/>
      <c r="I50" s="8"/>
      <c r="J50" s="8"/>
      <c r="K50" s="8"/>
      <c r="L50" s="8"/>
    </row>
    <row r="51" spans="1:12" ht="35.1" customHeight="1" x14ac:dyDescent="0.2">
      <c r="A51" s="237">
        <v>19</v>
      </c>
      <c r="B51" s="237" t="s">
        <v>61</v>
      </c>
      <c r="C51" s="237" t="s">
        <v>104</v>
      </c>
      <c r="D51" s="452"/>
      <c r="E51" s="418">
        <f>IF(D51&gt;5,10,D51*2)</f>
        <v>0</v>
      </c>
      <c r="F51" s="314"/>
      <c r="G51" s="301"/>
      <c r="H51" s="8"/>
      <c r="I51" s="14"/>
      <c r="J51" s="8"/>
      <c r="K51" s="8"/>
      <c r="L51" s="8"/>
    </row>
    <row r="52" spans="1:12" ht="15.9" customHeight="1" x14ac:dyDescent="0.2">
      <c r="A52" s="237"/>
      <c r="B52" s="237"/>
      <c r="C52" s="237"/>
      <c r="D52" s="452"/>
      <c r="E52" s="418"/>
      <c r="F52" s="314"/>
      <c r="G52" s="301"/>
      <c r="H52" s="14"/>
      <c r="I52" s="8"/>
      <c r="J52" s="14"/>
      <c r="K52" s="14"/>
      <c r="L52" s="14"/>
    </row>
    <row r="53" spans="1:12" ht="38.25" customHeight="1" thickBot="1" x14ac:dyDescent="0.25">
      <c r="A53" s="242"/>
      <c r="B53" s="242"/>
      <c r="C53" s="62" t="s">
        <v>105</v>
      </c>
      <c r="D53" s="63"/>
      <c r="E53" s="64">
        <f>IF(D53&gt;5,5,D53*1)</f>
        <v>0</v>
      </c>
      <c r="F53" s="65"/>
      <c r="G53" s="74"/>
      <c r="H53" s="8"/>
      <c r="I53" s="14"/>
      <c r="J53" s="8"/>
      <c r="K53" s="8"/>
      <c r="L53" s="8"/>
    </row>
    <row r="54" spans="1:12" ht="54" customHeight="1" thickBot="1" x14ac:dyDescent="0.3">
      <c r="A54" s="254" t="s">
        <v>140</v>
      </c>
      <c r="B54" s="255"/>
      <c r="C54" s="75" t="s">
        <v>5</v>
      </c>
      <c r="D54" s="76" t="s">
        <v>6</v>
      </c>
      <c r="E54" s="77" t="s">
        <v>111</v>
      </c>
      <c r="F54" s="78" t="s">
        <v>134</v>
      </c>
      <c r="G54" s="79" t="s">
        <v>41</v>
      </c>
      <c r="H54" s="14"/>
      <c r="I54" s="8"/>
      <c r="J54" s="14"/>
      <c r="K54" s="14"/>
      <c r="L54" s="14"/>
    </row>
    <row r="55" spans="1:12" ht="35.1" customHeight="1" x14ac:dyDescent="0.2">
      <c r="A55" s="9">
        <v>20</v>
      </c>
      <c r="B55" s="9" t="s">
        <v>9</v>
      </c>
      <c r="C55" s="9" t="s">
        <v>23</v>
      </c>
      <c r="D55" s="81"/>
      <c r="E55" s="82">
        <f>IF(D55&gt;5,25,D55*5)</f>
        <v>0</v>
      </c>
      <c r="F55" s="83"/>
      <c r="G55" s="84"/>
      <c r="H55" s="8"/>
      <c r="I55" s="8"/>
      <c r="J55" s="8"/>
      <c r="K55" s="8"/>
      <c r="L55" s="8"/>
    </row>
    <row r="56" spans="1:12" ht="35.1" customHeight="1" x14ac:dyDescent="0.2">
      <c r="A56" s="11">
        <v>21</v>
      </c>
      <c r="B56" s="11" t="s">
        <v>10</v>
      </c>
      <c r="C56" s="11" t="s">
        <v>25</v>
      </c>
      <c r="D56" s="60"/>
      <c r="E56" s="58">
        <f>IF(D56&gt;5,10,D56*2)</f>
        <v>0</v>
      </c>
      <c r="F56" s="86"/>
      <c r="G56" s="86"/>
      <c r="H56" s="8"/>
      <c r="I56" s="8"/>
      <c r="J56" s="8"/>
      <c r="K56" s="8"/>
      <c r="L56" s="8"/>
    </row>
    <row r="57" spans="1:12" ht="35.1" customHeight="1" x14ac:dyDescent="0.2">
      <c r="A57" s="11">
        <v>22</v>
      </c>
      <c r="B57" s="11" t="s">
        <v>11</v>
      </c>
      <c r="C57" s="11" t="s">
        <v>106</v>
      </c>
      <c r="D57" s="60"/>
      <c r="E57" s="58">
        <f>IF(D57&gt;5,20,D57*4)</f>
        <v>0</v>
      </c>
      <c r="F57" s="85"/>
      <c r="G57" s="13"/>
      <c r="H57" s="8"/>
      <c r="I57" s="8"/>
      <c r="J57" s="8"/>
      <c r="K57" s="8"/>
      <c r="L57" s="8"/>
    </row>
    <row r="58" spans="1:12" ht="35.1" customHeight="1" x14ac:dyDescent="0.2">
      <c r="A58" s="11">
        <v>23</v>
      </c>
      <c r="B58" s="11" t="s">
        <v>12</v>
      </c>
      <c r="C58" s="11" t="s">
        <v>25</v>
      </c>
      <c r="D58" s="60"/>
      <c r="E58" s="58">
        <f>IF(D58&gt;5,10,D58*2)</f>
        <v>0</v>
      </c>
      <c r="F58" s="85"/>
      <c r="G58" s="13"/>
      <c r="H58" s="8"/>
      <c r="I58" s="14"/>
      <c r="J58" s="8"/>
      <c r="K58" s="8"/>
      <c r="L58" s="8"/>
    </row>
    <row r="59" spans="1:12" ht="35.1" customHeight="1" x14ac:dyDescent="0.2">
      <c r="A59" s="11">
        <v>24</v>
      </c>
      <c r="B59" s="11" t="s">
        <v>13</v>
      </c>
      <c r="C59" s="11" t="s">
        <v>24</v>
      </c>
      <c r="D59" s="60"/>
      <c r="E59" s="58">
        <f>IF(D59&gt;5,5,D59*1)</f>
        <v>0</v>
      </c>
      <c r="F59" s="85"/>
      <c r="G59" s="13"/>
      <c r="H59" s="14"/>
      <c r="I59" s="8"/>
      <c r="J59" s="14"/>
      <c r="K59" s="14"/>
      <c r="L59" s="14"/>
    </row>
    <row r="60" spans="1:12" ht="35.1" customHeight="1" thickBot="1" x14ac:dyDescent="0.25">
      <c r="A60" s="62">
        <v>25</v>
      </c>
      <c r="B60" s="62" t="s">
        <v>1</v>
      </c>
      <c r="C60" s="62" t="s">
        <v>14</v>
      </c>
      <c r="D60" s="63"/>
      <c r="E60" s="64">
        <f>IF(D60&gt;5,2.5,D60*0.5)</f>
        <v>0</v>
      </c>
      <c r="F60" s="65"/>
      <c r="G60" s="74"/>
      <c r="H60" s="8"/>
      <c r="I60" s="14"/>
      <c r="J60" s="8"/>
      <c r="K60" s="8"/>
      <c r="L60" s="8"/>
    </row>
    <row r="61" spans="1:12" ht="42" customHeight="1" thickBot="1" x14ac:dyDescent="0.3">
      <c r="A61" s="254" t="s">
        <v>64</v>
      </c>
      <c r="B61" s="255"/>
      <c r="C61" s="75" t="s">
        <v>5</v>
      </c>
      <c r="D61" s="76" t="s">
        <v>6</v>
      </c>
      <c r="E61" s="77" t="s">
        <v>111</v>
      </c>
      <c r="F61" s="78" t="s">
        <v>134</v>
      </c>
      <c r="G61" s="79" t="s">
        <v>41</v>
      </c>
      <c r="H61" s="14"/>
      <c r="I61" s="8"/>
      <c r="J61" s="14"/>
      <c r="K61" s="14"/>
      <c r="L61" s="14"/>
    </row>
    <row r="62" spans="1:12" ht="54.9" customHeight="1" x14ac:dyDescent="0.2">
      <c r="A62" s="305">
        <v>26</v>
      </c>
      <c r="B62" s="305" t="s">
        <v>154</v>
      </c>
      <c r="C62" s="9" t="s">
        <v>112</v>
      </c>
      <c r="D62" s="81"/>
      <c r="E62" s="82">
        <f>D62*2.5</f>
        <v>0</v>
      </c>
      <c r="F62" s="83"/>
      <c r="G62" s="84"/>
      <c r="H62" s="14"/>
      <c r="I62" s="8"/>
      <c r="J62" s="14"/>
      <c r="K62" s="14"/>
      <c r="L62" s="14"/>
    </row>
    <row r="63" spans="1:12" ht="39.9" customHeight="1" x14ac:dyDescent="0.2">
      <c r="A63" s="237"/>
      <c r="B63" s="237"/>
      <c r="C63" s="11" t="s">
        <v>113</v>
      </c>
      <c r="D63" s="60"/>
      <c r="E63" s="58">
        <f>D63*2</f>
        <v>0</v>
      </c>
      <c r="F63" s="86"/>
      <c r="G63" s="86"/>
      <c r="H63" s="14"/>
      <c r="I63" s="8"/>
      <c r="J63" s="14"/>
      <c r="K63" s="14"/>
      <c r="L63" s="14"/>
    </row>
    <row r="64" spans="1:12" ht="53.1" customHeight="1" x14ac:dyDescent="0.2">
      <c r="A64" s="237"/>
      <c r="B64" s="237"/>
      <c r="C64" s="11" t="s">
        <v>48</v>
      </c>
      <c r="D64" s="60"/>
      <c r="E64" s="58">
        <f>D64*2.5</f>
        <v>0</v>
      </c>
      <c r="F64" s="85"/>
      <c r="G64" s="13"/>
      <c r="H64" s="14"/>
      <c r="I64" s="8"/>
      <c r="J64" s="14"/>
      <c r="K64" s="14"/>
      <c r="L64" s="14"/>
    </row>
    <row r="65" spans="1:12" ht="57.9" customHeight="1" x14ac:dyDescent="0.2">
      <c r="A65" s="237">
        <v>27</v>
      </c>
      <c r="B65" s="237" t="s">
        <v>65</v>
      </c>
      <c r="C65" s="11" t="s">
        <v>114</v>
      </c>
      <c r="D65" s="60"/>
      <c r="E65" s="58">
        <f>D65*1.5</f>
        <v>0</v>
      </c>
      <c r="F65" s="85"/>
      <c r="G65" s="13"/>
      <c r="H65" s="8"/>
      <c r="I65" s="8"/>
      <c r="J65" s="8"/>
      <c r="K65" s="8"/>
      <c r="L65" s="8"/>
    </row>
    <row r="66" spans="1:12" ht="42.9" customHeight="1" x14ac:dyDescent="0.2">
      <c r="A66" s="237"/>
      <c r="B66" s="237"/>
      <c r="C66" s="11" t="s">
        <v>115</v>
      </c>
      <c r="D66" s="60"/>
      <c r="E66" s="58">
        <f>D66*1</f>
        <v>0</v>
      </c>
      <c r="F66" s="86"/>
      <c r="G66" s="86"/>
      <c r="H66" s="8"/>
      <c r="I66" s="8"/>
      <c r="J66" s="8"/>
      <c r="K66" s="8"/>
      <c r="L66" s="8"/>
    </row>
    <row r="67" spans="1:12" ht="54" customHeight="1" x14ac:dyDescent="0.2">
      <c r="A67" s="237"/>
      <c r="B67" s="237"/>
      <c r="C67" s="11" t="s">
        <v>96</v>
      </c>
      <c r="D67" s="60"/>
      <c r="E67" s="58">
        <f>D67*1.5</f>
        <v>0</v>
      </c>
      <c r="F67" s="85"/>
      <c r="G67" s="13"/>
      <c r="H67" s="8"/>
      <c r="I67" s="8"/>
      <c r="J67" s="8"/>
      <c r="K67" s="8"/>
      <c r="L67" s="8"/>
    </row>
    <row r="68" spans="1:12" ht="45" customHeight="1" x14ac:dyDescent="0.2">
      <c r="A68" s="237">
        <v>28</v>
      </c>
      <c r="B68" s="237" t="s">
        <v>66</v>
      </c>
      <c r="C68" s="11" t="s">
        <v>118</v>
      </c>
      <c r="D68" s="60"/>
      <c r="E68" s="58">
        <f>D68*1</f>
        <v>0</v>
      </c>
      <c r="F68" s="85"/>
      <c r="G68" s="13"/>
      <c r="H68" s="8"/>
      <c r="I68" s="8"/>
      <c r="J68" s="8"/>
      <c r="K68" s="8"/>
      <c r="L68" s="8"/>
    </row>
    <row r="69" spans="1:12" ht="53.1" customHeight="1" x14ac:dyDescent="0.2">
      <c r="A69" s="237"/>
      <c r="B69" s="237"/>
      <c r="C69" s="11" t="s">
        <v>49</v>
      </c>
      <c r="D69" s="60"/>
      <c r="E69" s="58">
        <f>D69*1</f>
        <v>0</v>
      </c>
      <c r="F69" s="85"/>
      <c r="G69" s="13"/>
      <c r="H69" s="8"/>
      <c r="I69" s="8"/>
      <c r="J69" s="8"/>
      <c r="K69" s="8"/>
      <c r="L69" s="8"/>
    </row>
    <row r="70" spans="1:12" ht="41.1" customHeight="1" x14ac:dyDescent="0.2">
      <c r="A70" s="11">
        <v>29</v>
      </c>
      <c r="B70" s="11" t="s">
        <v>155</v>
      </c>
      <c r="C70" s="11" t="s">
        <v>15</v>
      </c>
      <c r="D70" s="60"/>
      <c r="E70" s="58">
        <f>D70*5</f>
        <v>0</v>
      </c>
      <c r="F70" s="85"/>
      <c r="G70" s="13"/>
      <c r="H70" s="8"/>
      <c r="I70" s="8"/>
      <c r="J70" s="8"/>
      <c r="K70" s="8"/>
      <c r="L70" s="8"/>
    </row>
    <row r="71" spans="1:12" ht="35.1" customHeight="1" x14ac:dyDescent="0.2">
      <c r="A71" s="11">
        <v>30</v>
      </c>
      <c r="B71" s="11" t="s">
        <v>67</v>
      </c>
      <c r="C71" s="11" t="s">
        <v>97</v>
      </c>
      <c r="D71" s="60"/>
      <c r="E71" s="58">
        <f>D71*2.5</f>
        <v>0</v>
      </c>
      <c r="F71" s="85"/>
      <c r="G71" s="13"/>
      <c r="H71" s="8"/>
      <c r="I71" s="8"/>
      <c r="J71" s="8"/>
      <c r="K71" s="8"/>
      <c r="L71" s="8"/>
    </row>
    <row r="72" spans="1:12" ht="39.9" customHeight="1" x14ac:dyDescent="0.2">
      <c r="A72" s="11">
        <v>31</v>
      </c>
      <c r="B72" s="11" t="s">
        <v>156</v>
      </c>
      <c r="C72" s="11" t="s">
        <v>15</v>
      </c>
      <c r="D72" s="60"/>
      <c r="E72" s="58">
        <f>D72*5</f>
        <v>0</v>
      </c>
      <c r="F72" s="85"/>
      <c r="G72" s="13"/>
      <c r="H72" s="8"/>
      <c r="I72" s="8"/>
      <c r="J72" s="8"/>
      <c r="K72" s="8"/>
      <c r="L72" s="8"/>
    </row>
    <row r="73" spans="1:12" ht="35.1" customHeight="1" x14ac:dyDescent="0.2">
      <c r="A73" s="11">
        <v>32</v>
      </c>
      <c r="B73" s="11" t="s">
        <v>68</v>
      </c>
      <c r="C73" s="11" t="s">
        <v>97</v>
      </c>
      <c r="D73" s="60"/>
      <c r="E73" s="58">
        <f>D73*2.5</f>
        <v>0</v>
      </c>
      <c r="F73" s="85"/>
      <c r="G73" s="13"/>
      <c r="H73" s="8"/>
      <c r="I73" s="8"/>
      <c r="J73" s="8"/>
      <c r="K73" s="8"/>
      <c r="L73" s="8"/>
    </row>
    <row r="74" spans="1:12" ht="51.9" customHeight="1" x14ac:dyDescent="0.2">
      <c r="A74" s="237">
        <v>33</v>
      </c>
      <c r="B74" s="237" t="s">
        <v>69</v>
      </c>
      <c r="C74" s="11" t="s">
        <v>50</v>
      </c>
      <c r="D74" s="60"/>
      <c r="E74" s="58">
        <f>D74*2</f>
        <v>0</v>
      </c>
      <c r="F74" s="85"/>
      <c r="G74" s="13"/>
      <c r="H74" s="8"/>
      <c r="I74" s="8"/>
      <c r="J74" s="8"/>
      <c r="K74" s="8"/>
      <c r="L74" s="8"/>
    </row>
    <row r="75" spans="1:12" ht="39.9" customHeight="1" x14ac:dyDescent="0.2">
      <c r="A75" s="237"/>
      <c r="B75" s="237"/>
      <c r="C75" s="11" t="s">
        <v>56</v>
      </c>
      <c r="D75" s="60"/>
      <c r="E75" s="58">
        <f>D75*1</f>
        <v>0</v>
      </c>
      <c r="F75" s="85"/>
      <c r="G75" s="13"/>
      <c r="H75" s="8"/>
      <c r="I75" s="14"/>
      <c r="J75" s="8"/>
      <c r="K75" s="8"/>
      <c r="L75" s="8"/>
    </row>
    <row r="76" spans="1:12" ht="45.75" customHeight="1" x14ac:dyDescent="0.2">
      <c r="A76" s="237"/>
      <c r="B76" s="237"/>
      <c r="C76" s="11" t="s">
        <v>98</v>
      </c>
      <c r="D76" s="60"/>
      <c r="E76" s="58">
        <f>D76*2</f>
        <v>0</v>
      </c>
      <c r="F76" s="85"/>
      <c r="G76" s="13"/>
      <c r="H76" s="14"/>
      <c r="I76" s="8"/>
      <c r="J76" s="14"/>
      <c r="K76" s="14"/>
      <c r="L76" s="14"/>
    </row>
    <row r="77" spans="1:12" ht="57" customHeight="1" thickBot="1" x14ac:dyDescent="0.25">
      <c r="A77" s="62">
        <v>34</v>
      </c>
      <c r="B77" s="62" t="s">
        <v>70</v>
      </c>
      <c r="C77" s="62" t="s">
        <v>57</v>
      </c>
      <c r="D77" s="63"/>
      <c r="E77" s="64">
        <f>D77*10</f>
        <v>0</v>
      </c>
      <c r="F77" s="65"/>
      <c r="G77" s="74"/>
      <c r="H77" s="8"/>
      <c r="I77" s="14"/>
      <c r="J77" s="8"/>
      <c r="K77" s="8"/>
      <c r="L77" s="8"/>
    </row>
    <row r="78" spans="1:12" ht="32.1" customHeight="1" thickBot="1" x14ac:dyDescent="0.3">
      <c r="A78" s="254" t="s">
        <v>129</v>
      </c>
      <c r="B78" s="255"/>
      <c r="C78" s="75" t="s">
        <v>5</v>
      </c>
      <c r="D78" s="76" t="s">
        <v>6</v>
      </c>
      <c r="E78" s="75" t="s">
        <v>111</v>
      </c>
      <c r="F78" s="78" t="s">
        <v>134</v>
      </c>
      <c r="G78" s="79" t="s">
        <v>41</v>
      </c>
      <c r="H78" s="14"/>
      <c r="I78" s="8"/>
      <c r="J78" s="14"/>
      <c r="K78" s="14"/>
      <c r="L78" s="14"/>
    </row>
    <row r="79" spans="1:12" ht="87" customHeight="1" x14ac:dyDescent="0.2">
      <c r="A79" s="87">
        <v>35</v>
      </c>
      <c r="B79" s="9" t="s">
        <v>157</v>
      </c>
      <c r="C79" s="9" t="s">
        <v>86</v>
      </c>
      <c r="D79" s="81"/>
      <c r="E79" s="82">
        <f>D79*20</f>
        <v>0</v>
      </c>
      <c r="F79" s="83"/>
      <c r="G79" s="88"/>
      <c r="H79" s="8"/>
      <c r="I79" s="8"/>
      <c r="J79" s="8"/>
      <c r="K79" s="8"/>
      <c r="L79" s="8"/>
    </row>
    <row r="80" spans="1:12" ht="42.9" customHeight="1" x14ac:dyDescent="0.2">
      <c r="A80" s="37">
        <v>36</v>
      </c>
      <c r="B80" s="11" t="s">
        <v>72</v>
      </c>
      <c r="C80" s="11" t="s">
        <v>116</v>
      </c>
      <c r="D80" s="60"/>
      <c r="E80" s="58">
        <f>D80*5</f>
        <v>0</v>
      </c>
      <c r="F80" s="86"/>
      <c r="G80" s="89"/>
      <c r="H80" s="8"/>
      <c r="I80" s="8"/>
      <c r="J80" s="8"/>
      <c r="K80" s="8"/>
      <c r="L80" s="8"/>
    </row>
    <row r="81" spans="1:12" ht="36.9" customHeight="1" x14ac:dyDescent="0.2">
      <c r="A81" s="37">
        <v>37</v>
      </c>
      <c r="B81" s="11" t="s">
        <v>73</v>
      </c>
      <c r="C81" s="11" t="s">
        <v>119</v>
      </c>
      <c r="D81" s="60"/>
      <c r="E81" s="58">
        <f>D81*5</f>
        <v>0</v>
      </c>
      <c r="F81" s="85"/>
      <c r="G81" s="90"/>
      <c r="H81" s="8"/>
      <c r="I81" s="8"/>
      <c r="J81" s="8"/>
      <c r="K81" s="8"/>
      <c r="L81" s="8"/>
    </row>
    <row r="82" spans="1:12" ht="42" customHeight="1" x14ac:dyDescent="0.2">
      <c r="A82" s="37">
        <v>38</v>
      </c>
      <c r="B82" s="11" t="s">
        <v>74</v>
      </c>
      <c r="C82" s="11" t="s">
        <v>117</v>
      </c>
      <c r="D82" s="60"/>
      <c r="E82" s="58">
        <f>D82*5</f>
        <v>0</v>
      </c>
      <c r="F82" s="85"/>
      <c r="G82" s="90"/>
      <c r="H82" s="8"/>
      <c r="I82" s="8"/>
      <c r="J82" s="8"/>
      <c r="K82" s="8"/>
      <c r="L82" s="8"/>
    </row>
    <row r="83" spans="1:12" ht="39" customHeight="1" x14ac:dyDescent="0.2">
      <c r="A83" s="37">
        <v>39</v>
      </c>
      <c r="B83" s="11" t="s">
        <v>75</v>
      </c>
      <c r="C83" s="11" t="s">
        <v>120</v>
      </c>
      <c r="D83" s="60"/>
      <c r="E83" s="58">
        <f>D83*5</f>
        <v>0</v>
      </c>
      <c r="F83" s="85"/>
      <c r="G83" s="90"/>
      <c r="H83" s="8"/>
      <c r="I83" s="8"/>
      <c r="J83" s="8"/>
      <c r="K83" s="8"/>
      <c r="L83" s="8"/>
    </row>
    <row r="84" spans="1:12" ht="42" customHeight="1" thickBot="1" x14ac:dyDescent="0.25">
      <c r="A84" s="40">
        <v>40</v>
      </c>
      <c r="B84" s="62" t="s">
        <v>76</v>
      </c>
      <c r="C84" s="62" t="s">
        <v>121</v>
      </c>
      <c r="D84" s="63"/>
      <c r="E84" s="64">
        <f>D84*2.5</f>
        <v>0</v>
      </c>
      <c r="F84" s="65"/>
      <c r="G84" s="44"/>
      <c r="H84" s="8"/>
      <c r="I84" s="29"/>
      <c r="J84" s="8"/>
      <c r="K84" s="8"/>
      <c r="L84" s="8"/>
    </row>
    <row r="85" spans="1:12" ht="24" customHeight="1" thickBot="1" x14ac:dyDescent="0.25">
      <c r="A85" s="372" t="s">
        <v>18</v>
      </c>
      <c r="B85" s="373"/>
      <c r="C85" s="373"/>
      <c r="D85" s="374"/>
      <c r="E85" s="355">
        <f>IF(SUM(E40:E84)&gt;250, 250,SUM(E40:E84))</f>
        <v>0</v>
      </c>
      <c r="F85" s="356"/>
      <c r="G85" s="357"/>
      <c r="H85" s="29"/>
      <c r="I85" s="29"/>
      <c r="J85" s="29"/>
      <c r="K85" s="29"/>
      <c r="L85" s="29"/>
    </row>
    <row r="86" spans="1:12" ht="35.1" customHeight="1" x14ac:dyDescent="0.2">
      <c r="A86" s="449"/>
      <c r="B86" s="450"/>
      <c r="C86" s="450"/>
      <c r="D86" s="450"/>
      <c r="E86" s="450"/>
      <c r="F86" s="450"/>
      <c r="G86" s="451"/>
      <c r="H86" s="29"/>
      <c r="I86" s="29"/>
      <c r="J86" s="29"/>
      <c r="K86" s="29"/>
      <c r="L86" s="29"/>
    </row>
    <row r="87" spans="1:12" ht="27.9" customHeight="1" x14ac:dyDescent="0.2">
      <c r="A87" s="456" t="s">
        <v>99</v>
      </c>
      <c r="B87" s="416"/>
      <c r="C87" s="416"/>
      <c r="D87" s="286" t="s">
        <v>164</v>
      </c>
      <c r="E87" s="286"/>
      <c r="F87" s="286"/>
      <c r="G87" s="457"/>
      <c r="H87" s="29"/>
      <c r="I87" s="29"/>
      <c r="J87" s="29"/>
      <c r="K87" s="29"/>
      <c r="L87" s="29"/>
    </row>
    <row r="88" spans="1:12" ht="35.1" hidden="1" customHeight="1" thickBot="1" x14ac:dyDescent="0.25">
      <c r="A88" s="456"/>
      <c r="B88" s="416"/>
      <c r="C88" s="416"/>
      <c r="D88" s="286"/>
      <c r="E88" s="286"/>
      <c r="F88" s="286"/>
      <c r="G88" s="457"/>
      <c r="H88" s="29"/>
      <c r="I88" s="29"/>
      <c r="J88" s="29"/>
      <c r="K88" s="29"/>
      <c r="L88" s="29"/>
    </row>
    <row r="89" spans="1:12" ht="38.1" customHeight="1" x14ac:dyDescent="0.2">
      <c r="A89" s="37">
        <v>41</v>
      </c>
      <c r="B89" s="11" t="s">
        <v>158</v>
      </c>
      <c r="C89" s="11" t="s">
        <v>122</v>
      </c>
      <c r="D89" s="60"/>
      <c r="E89" s="58">
        <f>D89*1</f>
        <v>0</v>
      </c>
      <c r="F89" s="85"/>
      <c r="G89" s="90"/>
      <c r="H89" s="91"/>
      <c r="I89" s="91"/>
      <c r="J89" s="91"/>
      <c r="K89" s="91"/>
      <c r="L89" s="91"/>
    </row>
    <row r="90" spans="1:12" ht="38.1" customHeight="1" x14ac:dyDescent="0.2">
      <c r="A90" s="37">
        <v>42</v>
      </c>
      <c r="B90" s="11" t="s">
        <v>159</v>
      </c>
      <c r="C90" s="11" t="s">
        <v>123</v>
      </c>
      <c r="D90" s="60"/>
      <c r="E90" s="58">
        <f>IF(D90&gt;2,2,D90)</f>
        <v>0</v>
      </c>
      <c r="F90" s="85"/>
      <c r="G90" s="90"/>
      <c r="H90" s="91"/>
      <c r="I90" s="91"/>
      <c r="J90" s="91"/>
      <c r="K90" s="91"/>
      <c r="L90" s="91"/>
    </row>
    <row r="91" spans="1:12" ht="39" customHeight="1" x14ac:dyDescent="0.2">
      <c r="A91" s="37">
        <v>43</v>
      </c>
      <c r="B91" s="11" t="s">
        <v>160</v>
      </c>
      <c r="C91" s="11" t="s">
        <v>123</v>
      </c>
      <c r="D91" s="60"/>
      <c r="E91" s="58">
        <f t="shared" ref="E91:E94" si="1">IF(D91&gt;2,2,D91)</f>
        <v>0</v>
      </c>
      <c r="F91" s="85"/>
      <c r="G91" s="90"/>
      <c r="H91" s="91"/>
      <c r="I91" s="91"/>
      <c r="J91" s="91"/>
      <c r="K91" s="91"/>
      <c r="L91" s="91"/>
    </row>
    <row r="92" spans="1:12" ht="39.9" customHeight="1" x14ac:dyDescent="0.2">
      <c r="A92" s="37">
        <v>44</v>
      </c>
      <c r="B92" s="11" t="s">
        <v>161</v>
      </c>
      <c r="C92" s="11" t="s">
        <v>123</v>
      </c>
      <c r="D92" s="60"/>
      <c r="E92" s="58">
        <f t="shared" si="1"/>
        <v>0</v>
      </c>
      <c r="F92" s="85"/>
      <c r="G92" s="90"/>
      <c r="H92" s="91"/>
      <c r="I92" s="91"/>
      <c r="J92" s="91"/>
      <c r="K92" s="91"/>
      <c r="L92" s="91"/>
    </row>
    <row r="93" spans="1:12" ht="39" customHeight="1" x14ac:dyDescent="0.2">
      <c r="A93" s="37">
        <v>45</v>
      </c>
      <c r="B93" s="11" t="s">
        <v>162</v>
      </c>
      <c r="C93" s="11" t="s">
        <v>123</v>
      </c>
      <c r="D93" s="60"/>
      <c r="E93" s="58">
        <f t="shared" si="1"/>
        <v>0</v>
      </c>
      <c r="F93" s="85"/>
      <c r="G93" s="90"/>
      <c r="H93" s="91"/>
      <c r="I93" s="91"/>
      <c r="J93" s="91"/>
      <c r="K93" s="91"/>
      <c r="L93" s="91"/>
    </row>
    <row r="94" spans="1:12" ht="41.1" customHeight="1" thickBot="1" x14ac:dyDescent="0.25">
      <c r="A94" s="40">
        <v>46</v>
      </c>
      <c r="B94" s="62" t="s">
        <v>163</v>
      </c>
      <c r="C94" s="62" t="s">
        <v>123</v>
      </c>
      <c r="D94" s="63"/>
      <c r="E94" s="64">
        <f t="shared" si="1"/>
        <v>0</v>
      </c>
      <c r="F94" s="65"/>
      <c r="G94" s="44"/>
      <c r="H94" s="29"/>
      <c r="I94" s="29"/>
      <c r="J94" s="29"/>
      <c r="K94" s="29"/>
      <c r="L94" s="29"/>
    </row>
    <row r="95" spans="1:12" ht="26.1" customHeight="1" thickBot="1" x14ac:dyDescent="0.25">
      <c r="A95" s="372" t="s">
        <v>100</v>
      </c>
      <c r="B95" s="373"/>
      <c r="C95" s="373"/>
      <c r="D95" s="374"/>
      <c r="E95" s="423">
        <f>IF(SUM(E89:E94)&gt;250,250,SUM(E89:E94))</f>
        <v>0</v>
      </c>
      <c r="F95" s="424"/>
      <c r="G95" s="425"/>
      <c r="H95" s="29"/>
      <c r="I95" s="29"/>
      <c r="J95" s="29"/>
      <c r="K95" s="29"/>
      <c r="L95" s="29"/>
    </row>
    <row r="96" spans="1:12" ht="27.9" customHeight="1" thickBot="1" x14ac:dyDescent="0.25">
      <c r="A96" s="453" t="s">
        <v>38</v>
      </c>
      <c r="B96" s="454"/>
      <c r="C96" s="454"/>
      <c r="D96" s="455"/>
      <c r="E96" s="334" t="str">
        <f>IF(AND(ISNUMBER(E27),ISNUMBER(E37),ISNUMBER(E85),ISNUMBER(E95)),E85+E27+E37+E95,"INSCRIÇÃO INDEFERIDA")</f>
        <v>INSCRIÇÃO INDEFERIDA</v>
      </c>
      <c r="F96" s="335"/>
      <c r="G96" s="336"/>
      <c r="H96" s="29"/>
      <c r="J96" s="29"/>
      <c r="K96" s="29"/>
      <c r="L96" s="29"/>
    </row>
    <row r="97" spans="1:7" x14ac:dyDescent="0.2">
      <c r="A97" s="363"/>
      <c r="B97" s="363"/>
      <c r="C97" s="363"/>
      <c r="D97" s="363"/>
      <c r="E97" s="363"/>
      <c r="F97" s="363"/>
      <c r="G97" s="363"/>
    </row>
    <row r="98" spans="1:7" ht="26.1" customHeight="1" x14ac:dyDescent="0.2">
      <c r="A98" s="363"/>
      <c r="B98" s="363"/>
      <c r="C98" s="363" t="s">
        <v>138</v>
      </c>
      <c r="D98" s="363"/>
      <c r="E98" s="429">
        <f ca="1">NOW()</f>
        <v>43957.944158564816</v>
      </c>
      <c r="F98" s="429"/>
      <c r="G98" s="448"/>
    </row>
    <row r="99" spans="1:7" ht="12.9" customHeight="1" x14ac:dyDescent="0.2">
      <c r="A99" s="363"/>
      <c r="B99" s="363"/>
      <c r="C99" s="364" t="s">
        <v>79</v>
      </c>
      <c r="D99" s="364"/>
      <c r="E99" s="92"/>
      <c r="F99" s="93"/>
      <c r="G99" s="448"/>
    </row>
    <row r="100" spans="1:7" x14ac:dyDescent="0.2">
      <c r="A100" s="363"/>
      <c r="B100" s="363"/>
      <c r="C100" s="363"/>
      <c r="D100" s="363"/>
      <c r="E100" s="92"/>
      <c r="F100" s="93"/>
      <c r="G100" s="448"/>
    </row>
    <row r="101" spans="1:7" x14ac:dyDescent="0.2">
      <c r="A101" s="363"/>
      <c r="B101" s="363"/>
      <c r="C101" s="363"/>
      <c r="D101" s="363"/>
      <c r="E101" s="92"/>
      <c r="F101" s="93"/>
      <c r="G101" s="448"/>
    </row>
    <row r="102" spans="1:7" ht="9.9" customHeight="1" x14ac:dyDescent="0.2">
      <c r="A102" s="363"/>
      <c r="B102" s="363"/>
      <c r="C102" s="363"/>
      <c r="D102" s="363"/>
      <c r="E102" s="363" t="s">
        <v>81</v>
      </c>
      <c r="F102" s="363"/>
      <c r="G102" s="448"/>
    </row>
    <row r="103" spans="1:7" x14ac:dyDescent="0.2">
      <c r="A103" s="363"/>
      <c r="B103" s="363"/>
      <c r="C103" s="363"/>
      <c r="D103" s="363"/>
      <c r="E103" s="363" t="s">
        <v>80</v>
      </c>
      <c r="F103" s="363"/>
      <c r="G103" s="448"/>
    </row>
    <row r="104" spans="1:7" x14ac:dyDescent="0.2">
      <c r="A104" s="363"/>
      <c r="B104" s="363"/>
      <c r="C104" s="363"/>
      <c r="D104" s="363"/>
      <c r="E104" s="92"/>
      <c r="F104" s="93"/>
      <c r="G104" s="448"/>
    </row>
    <row r="105" spans="1:7" x14ac:dyDescent="0.2">
      <c r="A105" s="3"/>
      <c r="B105" s="3"/>
      <c r="C105" s="3"/>
      <c r="D105" s="94"/>
      <c r="E105" s="94"/>
      <c r="F105" s="3"/>
      <c r="G105" s="3"/>
    </row>
    <row r="106" spans="1:7" x14ac:dyDescent="0.2">
      <c r="A106" s="3"/>
      <c r="B106" s="3"/>
      <c r="C106" s="3"/>
      <c r="D106" s="94"/>
      <c r="E106" s="94"/>
      <c r="F106" s="3"/>
      <c r="G106" s="3"/>
    </row>
    <row r="107" spans="1:7" x14ac:dyDescent="0.2">
      <c r="A107" s="3"/>
      <c r="B107" s="3"/>
      <c r="C107" s="3"/>
      <c r="D107" s="94"/>
      <c r="E107" s="94"/>
      <c r="F107" s="3"/>
      <c r="G107" s="3"/>
    </row>
    <row r="108" spans="1:7" x14ac:dyDescent="0.2">
      <c r="A108" s="3"/>
      <c r="B108" s="3"/>
      <c r="C108" s="3"/>
      <c r="D108" s="94"/>
      <c r="E108" s="94"/>
      <c r="F108" s="3"/>
      <c r="G108" s="3"/>
    </row>
    <row r="109" spans="1:7" x14ac:dyDescent="0.2">
      <c r="A109" s="3"/>
      <c r="B109" s="3"/>
      <c r="C109" s="3"/>
      <c r="D109" s="94"/>
      <c r="E109" s="94"/>
      <c r="F109" s="3"/>
      <c r="G109" s="3"/>
    </row>
    <row r="110" spans="1:7" x14ac:dyDescent="0.2">
      <c r="A110" s="3"/>
      <c r="B110" s="3"/>
      <c r="C110" s="3"/>
      <c r="D110" s="94"/>
      <c r="E110" s="94"/>
      <c r="F110" s="3"/>
      <c r="G110" s="3"/>
    </row>
    <row r="111" spans="1:7" x14ac:dyDescent="0.2">
      <c r="A111" s="3"/>
      <c r="B111" s="3"/>
      <c r="C111" s="3"/>
      <c r="D111" s="94"/>
      <c r="E111" s="94"/>
      <c r="F111" s="3"/>
      <c r="G111" s="3"/>
    </row>
    <row r="112" spans="1:7" x14ac:dyDescent="0.2">
      <c r="A112" s="3"/>
      <c r="B112" s="3"/>
      <c r="C112" s="3"/>
      <c r="D112" s="94"/>
      <c r="E112" s="94"/>
      <c r="F112" s="3"/>
      <c r="G112" s="3"/>
    </row>
    <row r="113" spans="1:7" x14ac:dyDescent="0.2">
      <c r="A113" s="3"/>
      <c r="B113" s="3"/>
      <c r="C113" s="3"/>
      <c r="D113" s="94"/>
      <c r="E113" s="94"/>
      <c r="F113" s="3"/>
      <c r="G113" s="3"/>
    </row>
    <row r="114" spans="1:7" x14ac:dyDescent="0.2">
      <c r="A114" s="3"/>
      <c r="B114" s="3"/>
      <c r="C114" s="3"/>
      <c r="D114" s="94"/>
      <c r="E114" s="94"/>
      <c r="F114" s="3"/>
      <c r="G114" s="3"/>
    </row>
    <row r="115" spans="1:7" x14ac:dyDescent="0.2">
      <c r="A115" s="3"/>
      <c r="B115" s="3"/>
      <c r="C115" s="3"/>
      <c r="D115" s="94"/>
      <c r="E115" s="94"/>
      <c r="F115" s="3"/>
      <c r="G115" s="3"/>
    </row>
    <row r="116" spans="1:7" x14ac:dyDescent="0.2">
      <c r="A116" s="3"/>
      <c r="B116" s="3"/>
      <c r="C116" s="3"/>
      <c r="D116" s="94"/>
      <c r="E116" s="94"/>
      <c r="F116" s="3"/>
      <c r="G116" s="3"/>
    </row>
    <row r="117" spans="1:7" x14ac:dyDescent="0.2">
      <c r="A117" s="3"/>
      <c r="B117" s="3"/>
      <c r="C117" s="3"/>
      <c r="D117" s="94"/>
      <c r="E117" s="94"/>
      <c r="F117" s="3"/>
      <c r="G117" s="3"/>
    </row>
    <row r="118" spans="1:7" x14ac:dyDescent="0.2">
      <c r="A118" s="3"/>
      <c r="B118" s="3"/>
      <c r="C118" s="3"/>
      <c r="D118" s="94"/>
      <c r="E118" s="94"/>
      <c r="F118" s="3"/>
      <c r="G118" s="3"/>
    </row>
    <row r="119" spans="1:7" x14ac:dyDescent="0.2">
      <c r="A119" s="3"/>
      <c r="B119" s="3"/>
      <c r="C119" s="3"/>
      <c r="D119" s="94"/>
      <c r="E119" s="94"/>
      <c r="F119" s="3"/>
      <c r="G119" s="3"/>
    </row>
    <row r="120" spans="1:7" x14ac:dyDescent="0.2">
      <c r="A120" s="3"/>
      <c r="B120" s="3"/>
      <c r="C120" s="3"/>
      <c r="D120" s="94"/>
      <c r="E120" s="94"/>
      <c r="F120" s="3"/>
      <c r="G120" s="3"/>
    </row>
    <row r="121" spans="1:7" x14ac:dyDescent="0.2">
      <c r="A121" s="3"/>
      <c r="B121" s="3"/>
      <c r="C121" s="3"/>
      <c r="D121" s="94"/>
      <c r="E121" s="94"/>
      <c r="F121" s="3"/>
      <c r="G121" s="3"/>
    </row>
    <row r="122" spans="1:7" x14ac:dyDescent="0.2">
      <c r="A122" s="3"/>
      <c r="B122" s="3"/>
      <c r="C122" s="3"/>
      <c r="D122" s="94"/>
      <c r="E122" s="94"/>
      <c r="F122" s="3"/>
      <c r="G122" s="3"/>
    </row>
    <row r="123" spans="1:7" x14ac:dyDescent="0.2">
      <c r="A123" s="3"/>
      <c r="B123" s="3"/>
      <c r="C123" s="3"/>
      <c r="D123" s="94"/>
      <c r="E123" s="94"/>
      <c r="F123" s="3"/>
      <c r="G123" s="3"/>
    </row>
    <row r="124" spans="1:7" x14ac:dyDescent="0.2">
      <c r="A124" s="3"/>
      <c r="B124" s="3"/>
      <c r="C124" s="3"/>
      <c r="D124" s="94"/>
      <c r="E124" s="94"/>
      <c r="F124" s="3"/>
      <c r="G124" s="3"/>
    </row>
    <row r="125" spans="1:7" x14ac:dyDescent="0.2">
      <c r="A125" s="3"/>
      <c r="B125" s="3"/>
      <c r="C125" s="3"/>
      <c r="D125" s="94"/>
      <c r="E125" s="94"/>
      <c r="F125" s="3"/>
      <c r="G125" s="3"/>
    </row>
    <row r="126" spans="1:7" x14ac:dyDescent="0.2">
      <c r="A126" s="3"/>
      <c r="B126" s="3"/>
      <c r="C126" s="3"/>
      <c r="D126" s="94"/>
      <c r="E126" s="94"/>
      <c r="F126" s="3"/>
      <c r="G126" s="3"/>
    </row>
    <row r="127" spans="1:7" x14ac:dyDescent="0.2">
      <c r="A127" s="3"/>
      <c r="B127" s="3"/>
      <c r="C127" s="3"/>
      <c r="D127" s="94"/>
      <c r="E127" s="94"/>
      <c r="F127" s="3"/>
      <c r="G127" s="3"/>
    </row>
    <row r="128" spans="1:7" x14ac:dyDescent="0.2">
      <c r="A128" s="3"/>
      <c r="B128" s="3"/>
      <c r="C128" s="3"/>
      <c r="D128" s="94"/>
      <c r="E128" s="94"/>
      <c r="F128" s="3"/>
      <c r="G128" s="3"/>
    </row>
    <row r="129" spans="1:7" x14ac:dyDescent="0.2">
      <c r="A129" s="3"/>
      <c r="B129" s="3"/>
      <c r="C129" s="3"/>
      <c r="D129" s="94"/>
      <c r="E129" s="94"/>
      <c r="F129" s="3"/>
      <c r="G129" s="3"/>
    </row>
    <row r="130" spans="1:7" x14ac:dyDescent="0.2">
      <c r="A130" s="3"/>
      <c r="B130" s="3"/>
      <c r="C130" s="3"/>
      <c r="D130" s="94"/>
      <c r="E130" s="94"/>
      <c r="F130" s="3"/>
      <c r="G130" s="3"/>
    </row>
    <row r="131" spans="1:7" x14ac:dyDescent="0.2">
      <c r="A131" s="3"/>
      <c r="B131" s="3"/>
      <c r="C131" s="3"/>
      <c r="D131" s="94"/>
      <c r="E131" s="94"/>
      <c r="F131" s="3"/>
      <c r="G131" s="3"/>
    </row>
    <row r="132" spans="1:7" x14ac:dyDescent="0.2">
      <c r="A132" s="3"/>
      <c r="B132" s="3"/>
      <c r="C132" s="3"/>
      <c r="D132" s="94"/>
      <c r="E132" s="94"/>
      <c r="F132" s="3"/>
      <c r="G132" s="3"/>
    </row>
    <row r="133" spans="1:7" x14ac:dyDescent="0.2">
      <c r="A133" s="3"/>
      <c r="B133" s="3"/>
      <c r="C133" s="3"/>
      <c r="D133" s="94"/>
      <c r="E133" s="94"/>
      <c r="F133" s="3"/>
      <c r="G133" s="3"/>
    </row>
    <row r="134" spans="1:7" x14ac:dyDescent="0.2">
      <c r="A134" s="3"/>
      <c r="B134" s="3"/>
      <c r="C134" s="3"/>
      <c r="D134" s="94"/>
      <c r="E134" s="94"/>
      <c r="F134" s="3"/>
      <c r="G134" s="3"/>
    </row>
    <row r="135" spans="1:7" x14ac:dyDescent="0.2">
      <c r="A135" s="3"/>
      <c r="B135" s="3"/>
      <c r="C135" s="3"/>
      <c r="D135" s="94"/>
      <c r="E135" s="94"/>
      <c r="F135" s="3"/>
      <c r="G135" s="3"/>
    </row>
    <row r="136" spans="1:7" x14ac:dyDescent="0.2">
      <c r="A136" s="3"/>
      <c r="B136" s="3"/>
      <c r="C136" s="3"/>
      <c r="D136" s="94"/>
      <c r="E136" s="94"/>
      <c r="F136" s="3"/>
      <c r="G136" s="3"/>
    </row>
    <row r="137" spans="1:7" x14ac:dyDescent="0.2">
      <c r="A137" s="3"/>
      <c r="B137" s="3"/>
      <c r="C137" s="3"/>
      <c r="D137" s="94"/>
      <c r="E137" s="94"/>
      <c r="F137" s="3"/>
      <c r="G137" s="3"/>
    </row>
    <row r="138" spans="1:7" x14ac:dyDescent="0.2">
      <c r="A138" s="3"/>
      <c r="B138" s="3"/>
      <c r="C138" s="3"/>
      <c r="D138" s="94"/>
      <c r="E138" s="94"/>
      <c r="F138" s="3"/>
      <c r="G138" s="3"/>
    </row>
    <row r="139" spans="1:7" x14ac:dyDescent="0.2">
      <c r="A139" s="3"/>
      <c r="B139" s="3"/>
      <c r="C139" s="3"/>
      <c r="D139" s="94"/>
      <c r="E139" s="94"/>
      <c r="F139" s="3"/>
      <c r="G139" s="3"/>
    </row>
    <row r="140" spans="1:7" x14ac:dyDescent="0.2">
      <c r="A140" s="3"/>
      <c r="B140" s="3"/>
      <c r="C140" s="3"/>
      <c r="D140" s="94"/>
      <c r="E140" s="94"/>
      <c r="F140" s="3"/>
      <c r="G140" s="3"/>
    </row>
    <row r="141" spans="1:7" x14ac:dyDescent="0.2">
      <c r="A141" s="3"/>
      <c r="B141" s="3"/>
      <c r="C141" s="3"/>
      <c r="D141" s="94"/>
      <c r="E141" s="94"/>
      <c r="F141" s="3"/>
      <c r="G141" s="3"/>
    </row>
    <row r="142" spans="1:7" x14ac:dyDescent="0.2">
      <c r="A142" s="3"/>
      <c r="B142" s="3"/>
      <c r="C142" s="3"/>
      <c r="D142" s="94"/>
      <c r="E142" s="94"/>
      <c r="F142" s="3"/>
      <c r="G142" s="3"/>
    </row>
    <row r="143" spans="1:7" x14ac:dyDescent="0.2">
      <c r="A143" s="3"/>
      <c r="B143" s="3"/>
      <c r="C143" s="3"/>
      <c r="D143" s="94"/>
      <c r="E143" s="94"/>
      <c r="F143" s="3"/>
      <c r="G143" s="3"/>
    </row>
    <row r="144" spans="1:7" x14ac:dyDescent="0.2">
      <c r="A144" s="3"/>
      <c r="B144" s="3"/>
      <c r="C144" s="3"/>
      <c r="D144" s="94"/>
      <c r="E144" s="94"/>
      <c r="F144" s="3"/>
      <c r="G144" s="3"/>
    </row>
    <row r="145" spans="1:7" x14ac:dyDescent="0.2">
      <c r="A145" s="3"/>
      <c r="B145" s="3"/>
      <c r="C145" s="3"/>
      <c r="D145" s="94"/>
      <c r="E145" s="94"/>
      <c r="F145" s="3"/>
      <c r="G145" s="3"/>
    </row>
    <row r="146" spans="1:7" x14ac:dyDescent="0.2">
      <c r="A146" s="3"/>
      <c r="B146" s="3"/>
      <c r="C146" s="3"/>
      <c r="D146" s="94"/>
      <c r="E146" s="94"/>
      <c r="F146" s="3"/>
      <c r="G146" s="3"/>
    </row>
    <row r="147" spans="1:7" x14ac:dyDescent="0.2">
      <c r="A147" s="3"/>
      <c r="B147" s="3"/>
      <c r="C147" s="3"/>
      <c r="D147" s="94"/>
      <c r="E147" s="94"/>
      <c r="F147" s="3"/>
      <c r="G147" s="3"/>
    </row>
    <row r="148" spans="1:7" x14ac:dyDescent="0.2">
      <c r="A148" s="3"/>
      <c r="B148" s="3"/>
      <c r="C148" s="3"/>
      <c r="D148" s="94"/>
      <c r="E148" s="94"/>
      <c r="F148" s="3"/>
      <c r="G148" s="3"/>
    </row>
    <row r="149" spans="1:7" x14ac:dyDescent="0.2">
      <c r="A149" s="3"/>
      <c r="B149" s="3"/>
      <c r="C149" s="3"/>
      <c r="D149" s="94"/>
      <c r="E149" s="94"/>
      <c r="F149" s="3"/>
      <c r="G149" s="3"/>
    </row>
    <row r="150" spans="1:7" x14ac:dyDescent="0.2">
      <c r="A150" s="3"/>
      <c r="B150" s="3"/>
      <c r="C150" s="3"/>
      <c r="D150" s="94"/>
      <c r="E150" s="94"/>
      <c r="F150" s="3"/>
      <c r="G150" s="3"/>
    </row>
    <row r="151" spans="1:7" x14ac:dyDescent="0.2">
      <c r="A151" s="3"/>
      <c r="B151" s="3"/>
      <c r="C151" s="3"/>
      <c r="D151" s="94"/>
      <c r="E151" s="94"/>
      <c r="F151" s="3"/>
      <c r="G151" s="3"/>
    </row>
    <row r="152" spans="1:7" x14ac:dyDescent="0.2">
      <c r="A152" s="3"/>
      <c r="B152" s="3"/>
      <c r="C152" s="3"/>
      <c r="D152" s="94"/>
      <c r="E152" s="94"/>
      <c r="F152" s="3"/>
      <c r="G152" s="3"/>
    </row>
    <row r="153" spans="1:7" x14ac:dyDescent="0.2">
      <c r="A153" s="3"/>
      <c r="B153" s="3"/>
      <c r="C153" s="3"/>
      <c r="D153" s="94"/>
      <c r="E153" s="94"/>
      <c r="F153" s="3"/>
      <c r="G153" s="3"/>
    </row>
    <row r="154" spans="1:7" x14ac:dyDescent="0.2">
      <c r="A154" s="3"/>
      <c r="B154" s="3"/>
      <c r="C154" s="3"/>
      <c r="D154" s="94"/>
      <c r="E154" s="94"/>
      <c r="F154" s="3"/>
      <c r="G154" s="3"/>
    </row>
    <row r="155" spans="1:7" x14ac:dyDescent="0.2">
      <c r="A155" s="3"/>
      <c r="B155" s="3"/>
      <c r="C155" s="3"/>
      <c r="D155" s="94"/>
      <c r="E155" s="94"/>
      <c r="F155" s="3"/>
      <c r="G155" s="3"/>
    </row>
    <row r="156" spans="1:7" x14ac:dyDescent="0.2">
      <c r="A156" s="3"/>
      <c r="B156" s="3"/>
      <c r="C156" s="3"/>
      <c r="D156" s="94"/>
      <c r="E156" s="94"/>
      <c r="F156" s="3"/>
      <c r="G156" s="3"/>
    </row>
    <row r="157" spans="1:7" x14ac:dyDescent="0.2">
      <c r="A157" s="3"/>
      <c r="B157" s="3"/>
      <c r="C157" s="3"/>
      <c r="D157" s="94"/>
      <c r="E157" s="94"/>
      <c r="F157" s="3"/>
      <c r="G157" s="3"/>
    </row>
    <row r="158" spans="1:7" x14ac:dyDescent="0.2">
      <c r="A158" s="3"/>
      <c r="B158" s="3"/>
      <c r="C158" s="3"/>
      <c r="D158" s="94"/>
      <c r="E158" s="94"/>
      <c r="F158" s="3"/>
      <c r="G158" s="3"/>
    </row>
    <row r="159" spans="1:7" x14ac:dyDescent="0.2">
      <c r="A159" s="3"/>
      <c r="B159" s="3"/>
      <c r="C159" s="3"/>
      <c r="D159" s="94"/>
      <c r="E159" s="94"/>
      <c r="F159" s="3"/>
      <c r="G159" s="3"/>
    </row>
    <row r="160" spans="1:7" x14ac:dyDescent="0.2">
      <c r="A160" s="3"/>
      <c r="B160" s="3"/>
      <c r="C160" s="3"/>
      <c r="D160" s="94"/>
      <c r="E160" s="94"/>
      <c r="F160" s="3"/>
      <c r="G160" s="3"/>
    </row>
    <row r="161" spans="1:7" x14ac:dyDescent="0.2">
      <c r="A161" s="3"/>
      <c r="B161" s="3"/>
      <c r="C161" s="3"/>
      <c r="D161" s="94"/>
      <c r="E161" s="94"/>
      <c r="F161" s="3"/>
      <c r="G161" s="3"/>
    </row>
    <row r="162" spans="1:7" x14ac:dyDescent="0.2">
      <c r="A162" s="3"/>
      <c r="B162" s="3"/>
      <c r="C162" s="3"/>
      <c r="D162" s="94"/>
      <c r="E162" s="94"/>
      <c r="F162" s="3"/>
      <c r="G162" s="3"/>
    </row>
    <row r="163" spans="1:7" x14ac:dyDescent="0.2">
      <c r="A163" s="3"/>
      <c r="B163" s="3"/>
      <c r="C163" s="3"/>
      <c r="D163" s="94"/>
      <c r="E163" s="94"/>
      <c r="F163" s="3"/>
      <c r="G163" s="3"/>
    </row>
    <row r="164" spans="1:7" x14ac:dyDescent="0.2">
      <c r="A164" s="3"/>
      <c r="B164" s="3"/>
      <c r="C164" s="3"/>
      <c r="D164" s="94"/>
      <c r="E164" s="94"/>
      <c r="F164" s="3"/>
      <c r="G164" s="3"/>
    </row>
    <row r="165" spans="1:7" x14ac:dyDescent="0.2">
      <c r="A165" s="3"/>
      <c r="B165" s="3"/>
      <c r="C165" s="3"/>
      <c r="D165" s="94"/>
      <c r="E165" s="94"/>
      <c r="F165" s="3"/>
      <c r="G165" s="3"/>
    </row>
    <row r="166" spans="1:7" x14ac:dyDescent="0.2">
      <c r="A166" s="3"/>
      <c r="B166" s="3"/>
      <c r="C166" s="3"/>
      <c r="D166" s="94"/>
      <c r="E166" s="94"/>
      <c r="F166" s="3"/>
      <c r="G166" s="3"/>
    </row>
    <row r="167" spans="1:7" x14ac:dyDescent="0.2">
      <c r="A167" s="3"/>
      <c r="B167" s="3"/>
      <c r="C167" s="3"/>
      <c r="D167" s="94"/>
      <c r="E167" s="94"/>
      <c r="F167" s="3"/>
      <c r="G167" s="3"/>
    </row>
    <row r="168" spans="1:7" x14ac:dyDescent="0.2">
      <c r="A168" s="3"/>
      <c r="B168" s="3"/>
      <c r="C168" s="3"/>
      <c r="D168" s="94"/>
      <c r="E168" s="94"/>
      <c r="F168" s="3"/>
      <c r="G168" s="3"/>
    </row>
    <row r="169" spans="1:7" x14ac:dyDescent="0.2">
      <c r="A169" s="3"/>
      <c r="B169" s="3"/>
      <c r="C169" s="3"/>
      <c r="D169" s="94"/>
      <c r="E169" s="94"/>
      <c r="F169" s="3"/>
      <c r="G169" s="3"/>
    </row>
    <row r="170" spans="1:7" x14ac:dyDescent="0.2">
      <c r="A170" s="3"/>
      <c r="B170" s="3"/>
      <c r="C170" s="3"/>
      <c r="D170" s="94"/>
      <c r="E170" s="94"/>
      <c r="F170" s="3"/>
      <c r="G170" s="3"/>
    </row>
    <row r="171" spans="1:7" x14ac:dyDescent="0.2">
      <c r="A171" s="3"/>
      <c r="B171" s="3"/>
      <c r="C171" s="3"/>
      <c r="D171" s="94"/>
      <c r="E171" s="94"/>
      <c r="F171" s="3"/>
      <c r="G171" s="3"/>
    </row>
    <row r="172" spans="1:7" x14ac:dyDescent="0.2">
      <c r="A172" s="3"/>
      <c r="B172" s="3"/>
      <c r="C172" s="3"/>
      <c r="D172" s="94"/>
      <c r="E172" s="94"/>
      <c r="F172" s="3"/>
      <c r="G172" s="3"/>
    </row>
    <row r="173" spans="1:7" x14ac:dyDescent="0.2">
      <c r="A173" s="3"/>
      <c r="B173" s="3"/>
      <c r="C173" s="3"/>
      <c r="D173" s="94"/>
      <c r="E173" s="94"/>
      <c r="F173" s="3"/>
      <c r="G173" s="3"/>
    </row>
    <row r="174" spans="1:7" x14ac:dyDescent="0.2">
      <c r="A174" s="3"/>
      <c r="B174" s="3"/>
      <c r="C174" s="3"/>
      <c r="D174" s="94"/>
      <c r="E174" s="94"/>
      <c r="F174" s="3"/>
      <c r="G174" s="3"/>
    </row>
    <row r="175" spans="1:7" x14ac:dyDescent="0.2">
      <c r="A175" s="3"/>
      <c r="B175" s="3"/>
      <c r="C175" s="3"/>
      <c r="D175" s="94"/>
      <c r="E175" s="94"/>
      <c r="F175" s="3"/>
      <c r="G175" s="3"/>
    </row>
    <row r="176" spans="1:7" x14ac:dyDescent="0.2">
      <c r="A176" s="3"/>
      <c r="B176" s="3"/>
      <c r="C176" s="3"/>
      <c r="D176" s="94"/>
      <c r="E176" s="94"/>
      <c r="F176" s="3"/>
      <c r="G176" s="3"/>
    </row>
    <row r="177" spans="1:7" x14ac:dyDescent="0.2">
      <c r="A177" s="3"/>
      <c r="B177" s="3"/>
      <c r="C177" s="3"/>
      <c r="D177" s="94"/>
      <c r="E177" s="94"/>
      <c r="F177" s="3"/>
      <c r="G177" s="3"/>
    </row>
    <row r="178" spans="1:7" x14ac:dyDescent="0.2">
      <c r="A178" s="3"/>
      <c r="B178" s="3"/>
      <c r="C178" s="3"/>
      <c r="D178" s="94"/>
      <c r="E178" s="94"/>
      <c r="F178" s="3"/>
      <c r="G178" s="3"/>
    </row>
    <row r="179" spans="1:7" x14ac:dyDescent="0.2">
      <c r="A179" s="3"/>
      <c r="B179" s="3"/>
      <c r="C179" s="3"/>
      <c r="D179" s="94"/>
      <c r="E179" s="94"/>
      <c r="F179" s="3"/>
      <c r="G179" s="3"/>
    </row>
    <row r="180" spans="1:7" x14ac:dyDescent="0.2">
      <c r="A180" s="3"/>
      <c r="B180" s="3"/>
      <c r="C180" s="3"/>
      <c r="D180" s="94"/>
      <c r="E180" s="94"/>
      <c r="F180" s="3"/>
      <c r="G180" s="3"/>
    </row>
    <row r="181" spans="1:7" x14ac:dyDescent="0.2">
      <c r="A181" s="3"/>
      <c r="B181" s="3"/>
      <c r="C181" s="3"/>
      <c r="D181" s="94"/>
      <c r="E181" s="94"/>
      <c r="F181" s="3"/>
      <c r="G181" s="3"/>
    </row>
    <row r="182" spans="1:7" x14ac:dyDescent="0.2">
      <c r="A182" s="3"/>
      <c r="B182" s="3"/>
      <c r="C182" s="3"/>
      <c r="D182" s="94"/>
      <c r="E182" s="94"/>
      <c r="F182" s="3"/>
      <c r="G182" s="3"/>
    </row>
    <row r="183" spans="1:7" x14ac:dyDescent="0.2">
      <c r="A183" s="3"/>
      <c r="B183" s="3"/>
      <c r="C183" s="3"/>
      <c r="D183" s="94"/>
      <c r="E183" s="94"/>
      <c r="F183" s="3"/>
      <c r="G183" s="3"/>
    </row>
    <row r="184" spans="1:7" x14ac:dyDescent="0.2">
      <c r="A184" s="3"/>
      <c r="B184" s="3"/>
      <c r="C184" s="3"/>
      <c r="D184" s="94"/>
      <c r="E184" s="94"/>
      <c r="F184" s="3"/>
      <c r="G184" s="3"/>
    </row>
    <row r="185" spans="1:7" x14ac:dyDescent="0.2">
      <c r="A185" s="3"/>
      <c r="B185" s="3"/>
      <c r="C185" s="3"/>
      <c r="D185" s="94"/>
      <c r="E185" s="94"/>
      <c r="F185" s="3"/>
      <c r="G185" s="3"/>
    </row>
    <row r="186" spans="1:7" x14ac:dyDescent="0.2">
      <c r="A186" s="3"/>
      <c r="B186" s="3"/>
      <c r="C186" s="3"/>
      <c r="D186" s="94"/>
      <c r="E186" s="94"/>
      <c r="F186" s="3"/>
      <c r="G186" s="3"/>
    </row>
    <row r="187" spans="1:7" x14ac:dyDescent="0.2">
      <c r="A187" s="3"/>
      <c r="B187" s="3"/>
      <c r="C187" s="3"/>
      <c r="D187" s="94"/>
      <c r="E187" s="94"/>
      <c r="F187" s="3"/>
      <c r="G187" s="3"/>
    </row>
    <row r="188" spans="1:7" x14ac:dyDescent="0.2">
      <c r="A188" s="3"/>
      <c r="B188" s="3"/>
      <c r="C188" s="3"/>
      <c r="D188" s="94"/>
      <c r="E188" s="94"/>
      <c r="F188" s="3"/>
      <c r="G188" s="3"/>
    </row>
    <row r="189" spans="1:7" x14ac:dyDescent="0.2">
      <c r="A189" s="3"/>
      <c r="B189" s="3"/>
      <c r="C189" s="3"/>
      <c r="D189" s="94"/>
      <c r="E189" s="94"/>
      <c r="F189" s="3"/>
      <c r="G189" s="3"/>
    </row>
    <row r="190" spans="1:7" x14ac:dyDescent="0.2">
      <c r="A190" s="3"/>
      <c r="B190" s="3"/>
      <c r="C190" s="3"/>
      <c r="D190" s="94"/>
      <c r="E190" s="94"/>
      <c r="F190" s="3"/>
      <c r="G190" s="3"/>
    </row>
    <row r="191" spans="1:7" x14ac:dyDescent="0.2">
      <c r="A191" s="3"/>
      <c r="B191" s="3"/>
      <c r="C191" s="3"/>
      <c r="D191" s="94"/>
      <c r="E191" s="94"/>
      <c r="F191" s="3"/>
      <c r="G191" s="3"/>
    </row>
    <row r="192" spans="1:7" x14ac:dyDescent="0.2">
      <c r="A192" s="3"/>
      <c r="B192" s="3"/>
      <c r="C192" s="3"/>
      <c r="D192" s="94"/>
      <c r="E192" s="94"/>
      <c r="F192" s="3"/>
      <c r="G192" s="3"/>
    </row>
    <row r="193" spans="1:7" x14ac:dyDescent="0.2">
      <c r="A193" s="3"/>
      <c r="B193" s="3"/>
      <c r="C193" s="3"/>
      <c r="D193" s="94"/>
      <c r="E193" s="94"/>
      <c r="F193" s="3"/>
      <c r="G193" s="3"/>
    </row>
    <row r="194" spans="1:7" x14ac:dyDescent="0.2">
      <c r="A194" s="3"/>
      <c r="B194" s="3"/>
      <c r="C194" s="3"/>
      <c r="D194" s="94"/>
      <c r="E194" s="94"/>
      <c r="F194" s="3"/>
      <c r="G194" s="3"/>
    </row>
    <row r="195" spans="1:7" x14ac:dyDescent="0.2">
      <c r="A195" s="3"/>
      <c r="B195" s="3"/>
      <c r="C195" s="3"/>
      <c r="D195" s="94"/>
      <c r="E195" s="94"/>
      <c r="F195" s="3"/>
      <c r="G195" s="3"/>
    </row>
    <row r="196" spans="1:7" x14ac:dyDescent="0.2">
      <c r="A196" s="3"/>
      <c r="B196" s="3"/>
      <c r="C196" s="3"/>
      <c r="D196" s="94"/>
      <c r="E196" s="94"/>
      <c r="F196" s="3"/>
      <c r="G196" s="3"/>
    </row>
    <row r="197" spans="1:7" x14ac:dyDescent="0.2">
      <c r="A197" s="3"/>
      <c r="B197" s="3"/>
      <c r="C197" s="3"/>
      <c r="D197" s="94"/>
      <c r="E197" s="94"/>
      <c r="F197" s="3"/>
      <c r="G197" s="3"/>
    </row>
    <row r="198" spans="1:7" x14ac:dyDescent="0.2">
      <c r="A198" s="3"/>
      <c r="B198" s="3"/>
      <c r="C198" s="3"/>
      <c r="D198" s="94"/>
      <c r="E198" s="94"/>
      <c r="F198" s="3"/>
      <c r="G198" s="3"/>
    </row>
    <row r="199" spans="1:7" x14ac:dyDescent="0.2">
      <c r="A199" s="3"/>
      <c r="B199" s="3"/>
      <c r="C199" s="3"/>
      <c r="D199" s="94"/>
      <c r="E199" s="94"/>
      <c r="F199" s="3"/>
      <c r="G199" s="3"/>
    </row>
    <row r="200" spans="1:7" x14ac:dyDescent="0.2">
      <c r="A200" s="3"/>
      <c r="B200" s="3"/>
      <c r="C200" s="3"/>
      <c r="D200" s="94"/>
      <c r="E200" s="94"/>
      <c r="F200" s="3"/>
      <c r="G200" s="3"/>
    </row>
    <row r="201" spans="1:7" x14ac:dyDescent="0.2">
      <c r="A201" s="3"/>
      <c r="B201" s="3"/>
      <c r="C201" s="3"/>
      <c r="D201" s="94"/>
      <c r="E201" s="94"/>
      <c r="F201" s="3"/>
      <c r="G201" s="3"/>
    </row>
    <row r="202" spans="1:7" x14ac:dyDescent="0.2">
      <c r="A202" s="3"/>
      <c r="B202" s="3"/>
      <c r="C202" s="3"/>
      <c r="D202" s="94"/>
      <c r="E202" s="94"/>
      <c r="F202" s="3"/>
      <c r="G202" s="3"/>
    </row>
    <row r="203" spans="1:7" x14ac:dyDescent="0.2">
      <c r="A203" s="3"/>
      <c r="B203" s="3"/>
      <c r="C203" s="3"/>
      <c r="D203" s="94"/>
      <c r="E203" s="94"/>
      <c r="F203" s="3"/>
      <c r="G203" s="3"/>
    </row>
    <row r="204" spans="1:7" x14ac:dyDescent="0.2">
      <c r="A204" s="3"/>
      <c r="B204" s="3"/>
      <c r="C204" s="3"/>
      <c r="D204" s="94"/>
      <c r="E204" s="94"/>
      <c r="F204" s="3"/>
      <c r="G204" s="3"/>
    </row>
    <row r="205" spans="1:7" x14ac:dyDescent="0.2">
      <c r="A205" s="3"/>
      <c r="B205" s="3"/>
      <c r="C205" s="3"/>
      <c r="D205" s="94"/>
      <c r="E205" s="94"/>
      <c r="F205" s="3"/>
      <c r="G205" s="3"/>
    </row>
  </sheetData>
  <sheetProtection algorithmName="SHA-512" hashValue="Rytna5oLPdIuTJvnJy7Yhs5zVTU/49TXGIQEl2jiqhTZwujk/aCw4twsgCZbhBXZ1y/4ar4dezUsAlgWev32bA==" saltValue="WQvB+A0hxDNBhy6D+ypfFg==" spinCount="100000" sheet="1" objects="1" scenarios="1"/>
  <protectedRanges>
    <protectedRange algorithmName="SHA-512" hashValue="x9FQXBGkMbpmWRNI3k3gmpm38FEH942eoBWhRc1jDsMFSurnAqEmqnXKP0uyZJrz8KQHd1eTMIdx2MlWqEqTag==" saltValue="dhdzXMVhJkSzz8yXd4divg==" spinCount="100000" sqref="C1:D6 E1:G7 A1:B7" name="Intervalo4"/>
    <protectedRange algorithmName="SHA-512" hashValue="c0738uKG3rd1uvg3zNWld3K2bn0lb+LHS0Z80m6PDlxwnM7TB/t02iDA75IO8uQkHqR33lb0nXTnMD/6JaDLcQ==" saltValue="Uh/dWocxtsrHSg3369E8pQ==" spinCount="100000" sqref="A1:G5" name="Intervalo3"/>
    <protectedRange sqref="C9:G9 C10 E10:G10 F19:G26 G15:G16 E26 E19:E22 E24 E14:E15 C15:D15" name="Intervalo1"/>
    <protectedRange sqref="D29:E29 F31:G36 D41 E51:E53 D44:D53 F44:G53 D55:D60 F55:G60 D79:D84 F79:G84 D31:D36 F62:G77 D62:D77 F89:G95 D89:D94 G41" name="Intervalo2"/>
    <protectedRange sqref="F41 D42 F42:G42" name="Intervalo2_1"/>
    <protectedRange sqref="C11:G11 C12:E13 G12:G13" name="Intervalo1_5"/>
  </protectedRanges>
  <mergeCells count="92">
    <mergeCell ref="B40:B41"/>
    <mergeCell ref="C40:C41"/>
    <mergeCell ref="A46:A47"/>
    <mergeCell ref="B46:B47"/>
    <mergeCell ref="A48:A50"/>
    <mergeCell ref="B48:B50"/>
    <mergeCell ref="A44:A45"/>
    <mergeCell ref="B44:B45"/>
    <mergeCell ref="A43:B43"/>
    <mergeCell ref="A40:A41"/>
    <mergeCell ref="A21:A22"/>
    <mergeCell ref="B21:C21"/>
    <mergeCell ref="A23:G23"/>
    <mergeCell ref="B22:C22"/>
    <mergeCell ref="A37:D37"/>
    <mergeCell ref="A28:B28"/>
    <mergeCell ref="A29:C29"/>
    <mergeCell ref="B24:C24"/>
    <mergeCell ref="A27:D27"/>
    <mergeCell ref="A39:C39"/>
    <mergeCell ref="A38:G38"/>
    <mergeCell ref="E27:G27"/>
    <mergeCell ref="B26:C26"/>
    <mergeCell ref="A25:G25"/>
    <mergeCell ref="E37:G37"/>
    <mergeCell ref="A30:C30"/>
    <mergeCell ref="D39:G39"/>
    <mergeCell ref="A6:G6"/>
    <mergeCell ref="C9:G9"/>
    <mergeCell ref="A1:G5"/>
    <mergeCell ref="A7:G7"/>
    <mergeCell ref="E10:G10"/>
    <mergeCell ref="A78:B78"/>
    <mergeCell ref="A96:D96"/>
    <mergeCell ref="A54:B54"/>
    <mergeCell ref="A61:B61"/>
    <mergeCell ref="A65:A67"/>
    <mergeCell ref="B65:B67"/>
    <mergeCell ref="A68:A69"/>
    <mergeCell ref="B68:B69"/>
    <mergeCell ref="A87:C88"/>
    <mergeCell ref="D87:G88"/>
    <mergeCell ref="A95:D95"/>
    <mergeCell ref="A85:D85"/>
    <mergeCell ref="E95:G95"/>
    <mergeCell ref="E85:G85"/>
    <mergeCell ref="C51:C52"/>
    <mergeCell ref="D46:D47"/>
    <mergeCell ref="E46:E47"/>
    <mergeCell ref="A74:A76"/>
    <mergeCell ref="B74:B76"/>
    <mergeCell ref="A62:A64"/>
    <mergeCell ref="B62:B64"/>
    <mergeCell ref="C46:C47"/>
    <mergeCell ref="C49:C50"/>
    <mergeCell ref="A51:A53"/>
    <mergeCell ref="B51:B53"/>
    <mergeCell ref="F46:F47"/>
    <mergeCell ref="G46:G47"/>
    <mergeCell ref="D49:D50"/>
    <mergeCell ref="E49:E50"/>
    <mergeCell ref="D51:D52"/>
    <mergeCell ref="E51:E52"/>
    <mergeCell ref="F49:F50"/>
    <mergeCell ref="G49:G50"/>
    <mergeCell ref="F51:F52"/>
    <mergeCell ref="G51:G52"/>
    <mergeCell ref="G98:G104"/>
    <mergeCell ref="C97:G97"/>
    <mergeCell ref="A86:G86"/>
    <mergeCell ref="C98:D98"/>
    <mergeCell ref="C99:D99"/>
    <mergeCell ref="E102:F102"/>
    <mergeCell ref="A97:B104"/>
    <mergeCell ref="C100:D104"/>
    <mergeCell ref="E98:F98"/>
    <mergeCell ref="E103:F103"/>
    <mergeCell ref="E96:G96"/>
    <mergeCell ref="A18:C18"/>
    <mergeCell ref="B19:C19"/>
    <mergeCell ref="A14:C17"/>
    <mergeCell ref="A8:G8"/>
    <mergeCell ref="D14:E17"/>
    <mergeCell ref="F14:F17"/>
    <mergeCell ref="G14:G17"/>
    <mergeCell ref="A11:A13"/>
    <mergeCell ref="B11:B12"/>
    <mergeCell ref="C11:G11"/>
    <mergeCell ref="C13:G13"/>
    <mergeCell ref="C12:G12"/>
    <mergeCell ref="A19:A20"/>
    <mergeCell ref="B20:C20"/>
  </mergeCells>
  <pageMargins left="0.25" right="0.25" top="0.75" bottom="0.75" header="0.3" footer="0.3"/>
  <pageSetup paperSize="9" scale="85" orientation="portrait" horizontalDpi="300" verticalDpi="300" r:id="rId1"/>
  <rowBreaks count="3" manualBreakCount="3">
    <brk id="37" max="12" man="1"/>
    <brk id="60" max="12" man="1"/>
    <brk id="7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 línguas estrangeiras</vt:lpstr>
      <vt:lpstr>basicas</vt:lpstr>
      <vt:lpstr>profissionalizantes</vt:lpstr>
      <vt:lpstr>' línguas estrangeiras'!Area_de_impressao</vt:lpstr>
      <vt:lpstr>basicas!Area_de_impressao</vt:lpstr>
      <vt:lpstr>profissionalizantes!Area_de_impressao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Luis Paschoal</dc:creator>
  <cp:lastModifiedBy>Elisete</cp:lastModifiedBy>
  <cp:lastPrinted>2020-05-06T18:31:28Z</cp:lastPrinted>
  <dcterms:created xsi:type="dcterms:W3CDTF">2014-10-07T12:05:22Z</dcterms:created>
  <dcterms:modified xsi:type="dcterms:W3CDTF">2020-05-07T01:40:19Z</dcterms:modified>
</cp:coreProperties>
</file>